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CU\Desktop\Výzva prílohy\"/>
    </mc:Choice>
  </mc:AlternateContent>
  <bookViews>
    <workbookView xWindow="0" yWindow="0" windowWidth="21570" windowHeight="7110" activeTab="1"/>
  </bookViews>
  <sheets>
    <sheet name="Rekapitulácia stavby" sheetId="1" r:id="rId1"/>
    <sheet name="K2-2020-01 - Rekonštrukci..." sheetId="2" r:id="rId2"/>
  </sheets>
  <definedNames>
    <definedName name="_xlnm._FilterDatabase" localSheetId="1" hidden="1">'K2-2020-01 - Rekonštrukci...'!$C$124:$K$198</definedName>
    <definedName name="_xlnm.Print_Titles" localSheetId="1">'K2-2020-01 - Rekonštrukci...'!$124:$124</definedName>
    <definedName name="_xlnm.Print_Titles" localSheetId="0">'Rekapitulácia stavby'!$92:$92</definedName>
    <definedName name="_xlnm.Print_Area" localSheetId="1">'K2-2020-01 - Rekonštrukci...'!$C$4:$J$76,'K2-2020-01 - Rekonštrukci...'!$C$82:$J$108,'K2-2020-01 - Rekonštrukci...'!$C$114:$K$198</definedName>
    <definedName name="_xlnm.Print_Area" localSheetId="0">'Rekapitulácia stavby'!$D$4:$AO$76,'Rekapitulácia stavby'!$C$82:$AQ$96</definedName>
  </definedNames>
  <calcPr calcId="162913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98" i="2"/>
  <c r="BH198" i="2"/>
  <c r="BG198" i="2"/>
  <c r="BE198" i="2"/>
  <c r="T198" i="2"/>
  <c r="T197" i="2" s="1"/>
  <c r="R198" i="2"/>
  <c r="R197" i="2" s="1"/>
  <c r="P198" i="2"/>
  <c r="P197" i="2" s="1"/>
  <c r="BK198" i="2"/>
  <c r="BK197" i="2" s="1"/>
  <c r="BF198" i="2"/>
  <c r="J107" i="2"/>
  <c r="BI196" i="2"/>
  <c r="BH196" i="2"/>
  <c r="BG196" i="2"/>
  <c r="BE196" i="2"/>
  <c r="T196" i="2"/>
  <c r="R196" i="2"/>
  <c r="P196" i="2"/>
  <c r="BK196" i="2"/>
  <c r="BF196" i="2"/>
  <c r="BI195" i="2"/>
  <c r="BH195" i="2"/>
  <c r="BG195" i="2"/>
  <c r="BE195" i="2"/>
  <c r="T195" i="2"/>
  <c r="R195" i="2"/>
  <c r="P195" i="2"/>
  <c r="BK195" i="2"/>
  <c r="BF195" i="2"/>
  <c r="BI194" i="2"/>
  <c r="BH194" i="2"/>
  <c r="BG194" i="2"/>
  <c r="BE194" i="2"/>
  <c r="T194" i="2"/>
  <c r="R194" i="2"/>
  <c r="P194" i="2"/>
  <c r="BK194" i="2"/>
  <c r="BF194" i="2"/>
  <c r="BI193" i="2"/>
  <c r="BH193" i="2"/>
  <c r="BG193" i="2"/>
  <c r="BE193" i="2"/>
  <c r="T193" i="2"/>
  <c r="R193" i="2"/>
  <c r="P193" i="2"/>
  <c r="BK193" i="2"/>
  <c r="BF193" i="2"/>
  <c r="BI192" i="2"/>
  <c r="BH192" i="2"/>
  <c r="BG192" i="2"/>
  <c r="BE192" i="2"/>
  <c r="T192" i="2"/>
  <c r="R192" i="2"/>
  <c r="P192" i="2"/>
  <c r="BK192" i="2"/>
  <c r="BK189" i="2" s="1"/>
  <c r="J106" i="2" s="1"/>
  <c r="BF192" i="2"/>
  <c r="BI191" i="2"/>
  <c r="BH191" i="2"/>
  <c r="BG191" i="2"/>
  <c r="BE191" i="2"/>
  <c r="T191" i="2"/>
  <c r="R191" i="2"/>
  <c r="P191" i="2"/>
  <c r="BK191" i="2"/>
  <c r="BF191" i="2"/>
  <c r="BI190" i="2"/>
  <c r="BH190" i="2"/>
  <c r="BG190" i="2"/>
  <c r="BE190" i="2"/>
  <c r="T190" i="2"/>
  <c r="T189" i="2"/>
  <c r="R190" i="2"/>
  <c r="P190" i="2"/>
  <c r="P189" i="2" s="1"/>
  <c r="BK190" i="2"/>
  <c r="BF190" i="2"/>
  <c r="BI188" i="2"/>
  <c r="BH188" i="2"/>
  <c r="BG188" i="2"/>
  <c r="BE188" i="2"/>
  <c r="T188" i="2"/>
  <c r="R188" i="2"/>
  <c r="P188" i="2"/>
  <c r="BK188" i="2"/>
  <c r="BF188" i="2"/>
  <c r="BI187" i="2"/>
  <c r="BH187" i="2"/>
  <c r="BG187" i="2"/>
  <c r="BE187" i="2"/>
  <c r="T187" i="2"/>
  <c r="R187" i="2"/>
  <c r="P187" i="2"/>
  <c r="BK187" i="2"/>
  <c r="BF187" i="2"/>
  <c r="BI186" i="2"/>
  <c r="BH186" i="2"/>
  <c r="BG186" i="2"/>
  <c r="BE186" i="2"/>
  <c r="T186" i="2"/>
  <c r="T185" i="2"/>
  <c r="R186" i="2"/>
  <c r="R185" i="2"/>
  <c r="P186" i="2"/>
  <c r="BK186" i="2"/>
  <c r="BF186" i="2"/>
  <c r="BI184" i="2"/>
  <c r="BH184" i="2"/>
  <c r="BG184" i="2"/>
  <c r="BE184" i="2"/>
  <c r="T184" i="2"/>
  <c r="R184" i="2"/>
  <c r="P184" i="2"/>
  <c r="BK184" i="2"/>
  <c r="BF184" i="2"/>
  <c r="BI183" i="2"/>
  <c r="BH183" i="2"/>
  <c r="BG183" i="2"/>
  <c r="BE183" i="2"/>
  <c r="T183" i="2"/>
  <c r="R183" i="2"/>
  <c r="P183" i="2"/>
  <c r="BK183" i="2"/>
  <c r="BF183" i="2"/>
  <c r="BI182" i="2"/>
  <c r="BH182" i="2"/>
  <c r="BG182" i="2"/>
  <c r="BE182" i="2"/>
  <c r="T182" i="2"/>
  <c r="R182" i="2"/>
  <c r="P182" i="2"/>
  <c r="BK182" i="2"/>
  <c r="BF182" i="2"/>
  <c r="BI181" i="2"/>
  <c r="BH181" i="2"/>
  <c r="BG181" i="2"/>
  <c r="BE181" i="2"/>
  <c r="T181" i="2"/>
  <c r="R181" i="2"/>
  <c r="P181" i="2"/>
  <c r="BK181" i="2"/>
  <c r="BF181" i="2"/>
  <c r="BI180" i="2"/>
  <c r="BH180" i="2"/>
  <c r="BG180" i="2"/>
  <c r="BE180" i="2"/>
  <c r="T180" i="2"/>
  <c r="R180" i="2"/>
  <c r="P180" i="2"/>
  <c r="BK180" i="2"/>
  <c r="BF180" i="2"/>
  <c r="BI179" i="2"/>
  <c r="BH179" i="2"/>
  <c r="BG179" i="2"/>
  <c r="BE179" i="2"/>
  <c r="T179" i="2"/>
  <c r="R179" i="2"/>
  <c r="P179" i="2"/>
  <c r="BK179" i="2"/>
  <c r="BF179" i="2"/>
  <c r="BI178" i="2"/>
  <c r="BH178" i="2"/>
  <c r="BG178" i="2"/>
  <c r="BE178" i="2"/>
  <c r="T178" i="2"/>
  <c r="R178" i="2"/>
  <c r="P178" i="2"/>
  <c r="BK178" i="2"/>
  <c r="BF178" i="2"/>
  <c r="BI177" i="2"/>
  <c r="BH177" i="2"/>
  <c r="BG177" i="2"/>
  <c r="BE177" i="2"/>
  <c r="T177" i="2"/>
  <c r="T176" i="2"/>
  <c r="R177" i="2"/>
  <c r="P177" i="2"/>
  <c r="P176" i="2" s="1"/>
  <c r="BK177" i="2"/>
  <c r="BF177" i="2"/>
  <c r="BI175" i="2"/>
  <c r="BH175" i="2"/>
  <c r="BG175" i="2"/>
  <c r="BE175" i="2"/>
  <c r="T175" i="2"/>
  <c r="R175" i="2"/>
  <c r="P175" i="2"/>
  <c r="BK175" i="2"/>
  <c r="BF175" i="2"/>
  <c r="BI174" i="2"/>
  <c r="BH174" i="2"/>
  <c r="BG174" i="2"/>
  <c r="BE174" i="2"/>
  <c r="T174" i="2"/>
  <c r="R174" i="2"/>
  <c r="P174" i="2"/>
  <c r="P173" i="2" s="1"/>
  <c r="BK174" i="2"/>
  <c r="BF174" i="2"/>
  <c r="BI172" i="2"/>
  <c r="BH172" i="2"/>
  <c r="BG172" i="2"/>
  <c r="BE172" i="2"/>
  <c r="T172" i="2"/>
  <c r="R172" i="2"/>
  <c r="P172" i="2"/>
  <c r="BK172" i="2"/>
  <c r="BF172" i="2"/>
  <c r="BI171" i="2"/>
  <c r="BH171" i="2"/>
  <c r="BG171" i="2"/>
  <c r="BE171" i="2"/>
  <c r="T171" i="2"/>
  <c r="R171" i="2"/>
  <c r="P171" i="2"/>
  <c r="BK171" i="2"/>
  <c r="BF171" i="2"/>
  <c r="BI170" i="2"/>
  <c r="BH170" i="2"/>
  <c r="BG170" i="2"/>
  <c r="BE170" i="2"/>
  <c r="T170" i="2"/>
  <c r="R170" i="2"/>
  <c r="P170" i="2"/>
  <c r="BK170" i="2"/>
  <c r="BF170" i="2"/>
  <c r="BI168" i="2"/>
  <c r="BH168" i="2"/>
  <c r="BG168" i="2"/>
  <c r="BE168" i="2"/>
  <c r="T168" i="2"/>
  <c r="R168" i="2"/>
  <c r="P168" i="2"/>
  <c r="BK168" i="2"/>
  <c r="BF168" i="2"/>
  <c r="BI167" i="2"/>
  <c r="BH167" i="2"/>
  <c r="BG167" i="2"/>
  <c r="BE167" i="2"/>
  <c r="T167" i="2"/>
  <c r="R167" i="2"/>
  <c r="P167" i="2"/>
  <c r="BK167" i="2"/>
  <c r="BF167" i="2"/>
  <c r="BI166" i="2"/>
  <c r="BH166" i="2"/>
  <c r="BG166" i="2"/>
  <c r="BE166" i="2"/>
  <c r="T166" i="2"/>
  <c r="R166" i="2"/>
  <c r="P166" i="2"/>
  <c r="BK166" i="2"/>
  <c r="BF166" i="2"/>
  <c r="BI165" i="2"/>
  <c r="BH165" i="2"/>
  <c r="BG165" i="2"/>
  <c r="BE165" i="2"/>
  <c r="T165" i="2"/>
  <c r="R165" i="2"/>
  <c r="P165" i="2"/>
  <c r="BK165" i="2"/>
  <c r="BF165" i="2"/>
  <c r="BI164" i="2"/>
  <c r="BH164" i="2"/>
  <c r="BG164" i="2"/>
  <c r="BE164" i="2"/>
  <c r="T164" i="2"/>
  <c r="T163" i="2" s="1"/>
  <c r="R164" i="2"/>
  <c r="P164" i="2"/>
  <c r="P163" i="2" s="1"/>
  <c r="BK164" i="2"/>
  <c r="BF164" i="2"/>
  <c r="BI161" i="2"/>
  <c r="BH161" i="2"/>
  <c r="BG161" i="2"/>
  <c r="BE161" i="2"/>
  <c r="T161" i="2"/>
  <c r="R161" i="2"/>
  <c r="P161" i="2"/>
  <c r="BK161" i="2"/>
  <c r="BF161" i="2"/>
  <c r="BI160" i="2"/>
  <c r="BH160" i="2"/>
  <c r="BG160" i="2"/>
  <c r="BE160" i="2"/>
  <c r="T160" i="2"/>
  <c r="R160" i="2"/>
  <c r="P160" i="2"/>
  <c r="BK160" i="2"/>
  <c r="BF160" i="2"/>
  <c r="BI159" i="2"/>
  <c r="BH159" i="2"/>
  <c r="BG159" i="2"/>
  <c r="BE159" i="2"/>
  <c r="T159" i="2"/>
  <c r="R159" i="2"/>
  <c r="P159" i="2"/>
  <c r="BK159" i="2"/>
  <c r="BF159" i="2"/>
  <c r="BI158" i="2"/>
  <c r="BH158" i="2"/>
  <c r="BG158" i="2"/>
  <c r="BE158" i="2"/>
  <c r="T158" i="2"/>
  <c r="R158" i="2"/>
  <c r="P158" i="2"/>
  <c r="BK158" i="2"/>
  <c r="BF158" i="2"/>
  <c r="BI157" i="2"/>
  <c r="BH157" i="2"/>
  <c r="BG157" i="2"/>
  <c r="BE157" i="2"/>
  <c r="T157" i="2"/>
  <c r="R157" i="2"/>
  <c r="P157" i="2"/>
  <c r="BK157" i="2"/>
  <c r="BF157" i="2"/>
  <c r="BI156" i="2"/>
  <c r="BH156" i="2"/>
  <c r="BG156" i="2"/>
  <c r="BE156" i="2"/>
  <c r="T156" i="2"/>
  <c r="R156" i="2"/>
  <c r="P156" i="2"/>
  <c r="BK156" i="2"/>
  <c r="BF156" i="2"/>
  <c r="BI155" i="2"/>
  <c r="BH155" i="2"/>
  <c r="BG155" i="2"/>
  <c r="BE155" i="2"/>
  <c r="T155" i="2"/>
  <c r="R155" i="2"/>
  <c r="P155" i="2"/>
  <c r="BK155" i="2"/>
  <c r="BF155" i="2"/>
  <c r="BI154" i="2"/>
  <c r="BH154" i="2"/>
  <c r="BG154" i="2"/>
  <c r="BE154" i="2"/>
  <c r="T154" i="2"/>
  <c r="R154" i="2"/>
  <c r="P154" i="2"/>
  <c r="BK154" i="2"/>
  <c r="BF154" i="2"/>
  <c r="BI153" i="2"/>
  <c r="BH153" i="2"/>
  <c r="BG153" i="2"/>
  <c r="BE153" i="2"/>
  <c r="T153" i="2"/>
  <c r="R153" i="2"/>
  <c r="P153" i="2"/>
  <c r="BK153" i="2"/>
  <c r="BF153" i="2"/>
  <c r="BI152" i="2"/>
  <c r="BH152" i="2"/>
  <c r="BG152" i="2"/>
  <c r="BE152" i="2"/>
  <c r="T152" i="2"/>
  <c r="R152" i="2"/>
  <c r="P152" i="2"/>
  <c r="BK152" i="2"/>
  <c r="BF152" i="2"/>
  <c r="BI151" i="2"/>
  <c r="BH151" i="2"/>
  <c r="BG151" i="2"/>
  <c r="BE151" i="2"/>
  <c r="T151" i="2"/>
  <c r="R151" i="2"/>
  <c r="P151" i="2"/>
  <c r="BK151" i="2"/>
  <c r="BF151" i="2"/>
  <c r="BI150" i="2"/>
  <c r="BH150" i="2"/>
  <c r="BG150" i="2"/>
  <c r="BE150" i="2"/>
  <c r="T150" i="2"/>
  <c r="R150" i="2"/>
  <c r="P150" i="2"/>
  <c r="BK150" i="2"/>
  <c r="BF150" i="2"/>
  <c r="BI149" i="2"/>
  <c r="BH149" i="2"/>
  <c r="BG149" i="2"/>
  <c r="BE149" i="2"/>
  <c r="T149" i="2"/>
  <c r="R149" i="2"/>
  <c r="P149" i="2"/>
  <c r="BK149" i="2"/>
  <c r="BF149" i="2"/>
  <c r="BI148" i="2"/>
  <c r="BH148" i="2"/>
  <c r="BG148" i="2"/>
  <c r="BE148" i="2"/>
  <c r="T148" i="2"/>
  <c r="R148" i="2"/>
  <c r="P148" i="2"/>
  <c r="P147" i="2"/>
  <c r="BK148" i="2"/>
  <c r="BF148" i="2"/>
  <c r="BI146" i="2"/>
  <c r="BH146" i="2"/>
  <c r="BG146" i="2"/>
  <c r="BE146" i="2"/>
  <c r="T146" i="2"/>
  <c r="R146" i="2"/>
  <c r="P146" i="2"/>
  <c r="BK146" i="2"/>
  <c r="BF146" i="2"/>
  <c r="BI145" i="2"/>
  <c r="BH145" i="2"/>
  <c r="BG145" i="2"/>
  <c r="BE145" i="2"/>
  <c r="T145" i="2"/>
  <c r="R145" i="2"/>
  <c r="P145" i="2"/>
  <c r="BK145" i="2"/>
  <c r="BF145" i="2"/>
  <c r="BI144" i="2"/>
  <c r="BH144" i="2"/>
  <c r="BG144" i="2"/>
  <c r="BE144" i="2"/>
  <c r="T144" i="2"/>
  <c r="R144" i="2"/>
  <c r="P144" i="2"/>
  <c r="BK144" i="2"/>
  <c r="BF144" i="2"/>
  <c r="BI143" i="2"/>
  <c r="BH143" i="2"/>
  <c r="BG143" i="2"/>
  <c r="BE143" i="2"/>
  <c r="T143" i="2"/>
  <c r="R143" i="2"/>
  <c r="P143" i="2"/>
  <c r="BK143" i="2"/>
  <c r="BF143" i="2"/>
  <c r="BI142" i="2"/>
  <c r="BH142" i="2"/>
  <c r="BG142" i="2"/>
  <c r="BE142" i="2"/>
  <c r="T142" i="2"/>
  <c r="R142" i="2"/>
  <c r="P142" i="2"/>
  <c r="BK142" i="2"/>
  <c r="BF142" i="2"/>
  <c r="BI141" i="2"/>
  <c r="BH141" i="2"/>
  <c r="BG141" i="2"/>
  <c r="BE141" i="2"/>
  <c r="T141" i="2"/>
  <c r="R141" i="2"/>
  <c r="P141" i="2"/>
  <c r="BK141" i="2"/>
  <c r="BF141" i="2"/>
  <c r="BI140" i="2"/>
  <c r="BH140" i="2"/>
  <c r="BG140" i="2"/>
  <c r="BE140" i="2"/>
  <c r="T140" i="2"/>
  <c r="R140" i="2"/>
  <c r="R137" i="2" s="1"/>
  <c r="P140" i="2"/>
  <c r="BK140" i="2"/>
  <c r="BF140" i="2"/>
  <c r="BI139" i="2"/>
  <c r="BH139" i="2"/>
  <c r="BG139" i="2"/>
  <c r="BE139" i="2"/>
  <c r="T139" i="2"/>
  <c r="R139" i="2"/>
  <c r="P139" i="2"/>
  <c r="BK139" i="2"/>
  <c r="BF139" i="2"/>
  <c r="BI138" i="2"/>
  <c r="BH138" i="2"/>
  <c r="BG138" i="2"/>
  <c r="BE138" i="2"/>
  <c r="T138" i="2"/>
  <c r="T137" i="2"/>
  <c r="R138" i="2"/>
  <c r="P138" i="2"/>
  <c r="P137" i="2" s="1"/>
  <c r="BK138" i="2"/>
  <c r="BF138" i="2"/>
  <c r="BI136" i="2"/>
  <c r="BH136" i="2"/>
  <c r="BG136" i="2"/>
  <c r="BE136" i="2"/>
  <c r="T136" i="2"/>
  <c r="R136" i="2"/>
  <c r="P136" i="2"/>
  <c r="BK136" i="2"/>
  <c r="BF136" i="2"/>
  <c r="BI135" i="2"/>
  <c r="BH135" i="2"/>
  <c r="BG135" i="2"/>
  <c r="BE135" i="2"/>
  <c r="T135" i="2"/>
  <c r="R135" i="2"/>
  <c r="P135" i="2"/>
  <c r="P134" i="2" s="1"/>
  <c r="BK135" i="2"/>
  <c r="BF135" i="2"/>
  <c r="BI133" i="2"/>
  <c r="BH133" i="2"/>
  <c r="BG133" i="2"/>
  <c r="BE133" i="2"/>
  <c r="T133" i="2"/>
  <c r="R133" i="2"/>
  <c r="P133" i="2"/>
  <c r="BK133" i="2"/>
  <c r="BF133" i="2"/>
  <c r="BI132" i="2"/>
  <c r="BH132" i="2"/>
  <c r="BG132" i="2"/>
  <c r="BE132" i="2"/>
  <c r="T132" i="2"/>
  <c r="R132" i="2"/>
  <c r="P132" i="2"/>
  <c r="BK132" i="2"/>
  <c r="BF132" i="2"/>
  <c r="BI131" i="2"/>
  <c r="BH131" i="2"/>
  <c r="BG131" i="2"/>
  <c r="BE131" i="2"/>
  <c r="T131" i="2"/>
  <c r="R131" i="2"/>
  <c r="P131" i="2"/>
  <c r="BK131" i="2"/>
  <c r="BF131" i="2"/>
  <c r="BI130" i="2"/>
  <c r="BH130" i="2"/>
  <c r="BG130" i="2"/>
  <c r="BE130" i="2"/>
  <c r="T130" i="2"/>
  <c r="R130" i="2"/>
  <c r="P130" i="2"/>
  <c r="BK130" i="2"/>
  <c r="BF130" i="2"/>
  <c r="BI129" i="2"/>
  <c r="BH129" i="2"/>
  <c r="BG129" i="2"/>
  <c r="BE129" i="2"/>
  <c r="T129" i="2"/>
  <c r="R129" i="2"/>
  <c r="P129" i="2"/>
  <c r="BK129" i="2"/>
  <c r="BF129" i="2"/>
  <c r="BI128" i="2"/>
  <c r="BH128" i="2"/>
  <c r="BG128" i="2"/>
  <c r="BE128" i="2"/>
  <c r="T128" i="2"/>
  <c r="T127" i="2" s="1"/>
  <c r="R128" i="2"/>
  <c r="R127" i="2" s="1"/>
  <c r="P128" i="2"/>
  <c r="BK128" i="2"/>
  <c r="BF128" i="2"/>
  <c r="J121" i="2"/>
  <c r="F121" i="2"/>
  <c r="F119" i="2"/>
  <c r="E117" i="2"/>
  <c r="J89" i="2"/>
  <c r="F89" i="2"/>
  <c r="F87" i="2"/>
  <c r="E85" i="2"/>
  <c r="J22" i="2"/>
  <c r="E22" i="2"/>
  <c r="J122" i="2" s="1"/>
  <c r="J21" i="2"/>
  <c r="J16" i="2"/>
  <c r="E16" i="2"/>
  <c r="F90" i="2" s="1"/>
  <c r="J15" i="2"/>
  <c r="J10" i="2"/>
  <c r="J87" i="2" s="1"/>
  <c r="AS94" i="1"/>
  <c r="L90" i="1"/>
  <c r="AM90" i="1"/>
  <c r="AM89" i="1"/>
  <c r="L89" i="1"/>
  <c r="AM87" i="1"/>
  <c r="L87" i="1"/>
  <c r="L85" i="1"/>
  <c r="L84" i="1"/>
  <c r="J31" i="2" l="1"/>
  <c r="AV95" i="1" s="1"/>
  <c r="F33" i="2"/>
  <c r="BB95" i="1" s="1"/>
  <c r="BB94" i="1" s="1"/>
  <c r="F35" i="2"/>
  <c r="BD95" i="1" s="1"/>
  <c r="BD94" i="1" s="1"/>
  <c r="W33" i="1" s="1"/>
  <c r="BK134" i="2"/>
  <c r="J97" i="2" s="1"/>
  <c r="R134" i="2"/>
  <c r="T134" i="2"/>
  <c r="T147" i="2"/>
  <c r="R163" i="2"/>
  <c r="P169" i="2"/>
  <c r="P162" i="2" s="1"/>
  <c r="T169" i="2"/>
  <c r="R173" i="2"/>
  <c r="BK176" i="2"/>
  <c r="J104" i="2" s="1"/>
  <c r="T126" i="2"/>
  <c r="P127" i="2"/>
  <c r="P126" i="2" s="1"/>
  <c r="BK185" i="2"/>
  <c r="J105" i="2" s="1"/>
  <c r="BK137" i="2"/>
  <c r="J98" i="2" s="1"/>
  <c r="R147" i="2"/>
  <c r="R126" i="2" s="1"/>
  <c r="R169" i="2"/>
  <c r="T173" i="2"/>
  <c r="T162" i="2" s="1"/>
  <c r="T125" i="2" s="1"/>
  <c r="BK173" i="2"/>
  <c r="J103" i="2" s="1"/>
  <c r="R176" i="2"/>
  <c r="P185" i="2"/>
  <c r="R189" i="2"/>
  <c r="BK147" i="2"/>
  <c r="J99" i="2" s="1"/>
  <c r="BK163" i="2"/>
  <c r="BK127" i="2"/>
  <c r="J127" i="2" s="1"/>
  <c r="J96" i="2" s="1"/>
  <c r="BK169" i="2"/>
  <c r="J102" i="2" s="1"/>
  <c r="F34" i="2"/>
  <c r="BC95" i="1" s="1"/>
  <c r="BC94" i="1" s="1"/>
  <c r="AY94" i="1" s="1"/>
  <c r="J90" i="2"/>
  <c r="J101" i="2"/>
  <c r="F32" i="2"/>
  <c r="BA95" i="1" s="1"/>
  <c r="BA94" i="1" s="1"/>
  <c r="J32" i="2"/>
  <c r="AW95" i="1" s="1"/>
  <c r="AT95" i="1" s="1"/>
  <c r="AX94" i="1"/>
  <c r="W31" i="1"/>
  <c r="F31" i="2"/>
  <c r="AZ95" i="1" s="1"/>
  <c r="AZ94" i="1" s="1"/>
  <c r="J119" i="2"/>
  <c r="F122" i="2"/>
  <c r="R125" i="2" l="1"/>
  <c r="R162" i="2"/>
  <c r="BK162" i="2"/>
  <c r="J100" i="2" s="1"/>
  <c r="P125" i="2"/>
  <c r="AU95" i="1" s="1"/>
  <c r="AU94" i="1" s="1"/>
  <c r="W32" i="1"/>
  <c r="BK126" i="2"/>
  <c r="J126" i="2" s="1"/>
  <c r="J95" i="2" s="1"/>
  <c r="AV94" i="1"/>
  <c r="W29" i="1"/>
  <c r="AW94" i="1"/>
  <c r="AK30" i="1" s="1"/>
  <c r="W30" i="1"/>
  <c r="BK125" i="2" l="1"/>
  <c r="J125" i="2" s="1"/>
  <c r="J28" i="2" s="1"/>
  <c r="AK29" i="1"/>
  <c r="AT94" i="1"/>
  <c r="J94" i="2" l="1"/>
  <c r="J37" i="2"/>
  <c r="AG95" i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<sst xmlns="http://schemas.openxmlformats.org/spreadsheetml/2006/main" count="1183" uniqueCount="375">
  <si>
    <t>Export Komplet</t>
  </si>
  <si>
    <t/>
  </si>
  <si>
    <t>2.0</t>
  </si>
  <si>
    <t>False</t>
  </si>
  <si>
    <t>{475f8513-a2c1-4860-9fb4-fa1fe495c704}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</si>
  <si>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</si>
  <si>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</si>
  <si>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</si>
  <si>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</si>
  <si>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</si>
  <si>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</si>
  <si>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K2-2020-01</t>
  </si>
  <si>
    <t>Stavba:</t>
  </si>
  <si>
    <t>Rekonštrukcia kultúrneho domu v obci Malé Chyndice</t>
  </si>
  <si>
    <t>JKSO:</t>
  </si>
  <si>
    <t>KS:</t>
  </si>
  <si>
    <t>Miesto:</t>
  </si>
  <si>
    <t xml:space="preserve"> </t>
  </si>
  <si>
    <t>Dátum:</t>
  </si>
  <si>
    <t>29. 1. 2020</t>
  </si>
  <si>
    <t>Objednávateľ:</t>
  </si>
  <si>
    <t>IČO:</t>
  </si>
  <si>
    <t>Obec Malé Chyndice</t>
  </si>
  <si>
    <t>IČ DPH:</t>
  </si>
  <si>
    <t>Zhotoviteľ:</t>
  </si>
  <si>
    <t>Projektant:</t>
  </si>
  <si>
    <t>Ing. Arch. R. Kočajda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</si>
  <si>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</si>
  <si>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</si>
  <si>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</si>
  <si>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</si>
  <si>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</si>
  <si>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</si>
  <si>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</si>
  <si>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</si>
  <si>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</si>
  <si>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</si>
  <si>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</si>
  <si>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</si>
  <si>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</si>
  <si>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</si>
  <si>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</si>
  <si>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</si>
  <si>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</si>
  <si>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</si>
  <si>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</si>
  <si>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</si>
  <si>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</si>
  <si>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</si>
  <si>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</si>
  <si>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</si>
  <si>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</si>
  <si>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</si>
  <si>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</si>
  <si>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</si>
  <si>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</si>
  <si>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</si>
  <si>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</si>
  <si>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</si>
  <si>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</si>
  <si>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</si>
  <si>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</si>
  <si>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</si>
  <si>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</si>
  <si>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</si>
  <si>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</si>
  <si>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</si>
  <si>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</si>
  <si>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</si>
  <si>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</si>
  <si>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</si>
  <si>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</si>
  <si>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</si>
  <si>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</si>
  <si>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</si>
  <si>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</si>
  <si>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</si>
  <si>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</si>
  <si>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</si>
  <si>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</si>
  <si>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</si>
  <si>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</si>
  <si>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</si>
  <si>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</si>
  <si>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</si>
  <si>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</si>
  <si>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</si>
  <si>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</si>
  <si>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</si>
  <si>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</si>
  <si>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</si>
  <si>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713 - Izolácie tepelné</t>
  </si>
  <si>
    <t xml:space="preserve">    762 - Konštrukcie tesárske</t>
  </si>
  <si>
    <t xml:space="preserve">    766 - Konštrukcie stolárske</t>
  </si>
  <si>
    <t xml:space="preserve">    771 - Podlahy z dlaždíc</t>
  </si>
  <si>
    <t xml:space="preserve">    775 - Podlahy vlysové a parketové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</si>
  <si>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</si>
  <si>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</si>
  <si>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</si>
  <si>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</si>
  <si>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</si>
  <si>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</si>
  <si>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</si>
  <si>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</si>
  <si>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</si>
  <si>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</si>
  <si>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</si>
  <si>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</si>
  <si>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</si>
  <si>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</si>
  <si>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</si>
  <si>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</si>
  <si>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</si>
  <si>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</si>
  <si>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183101114</t>
  </si>
  <si>
    <t>Hĺbenie jamky v rovine alebo na svahu do 1:5, objem nad 0,05 do 0,125 m3</t>
  </si>
  <si>
    <t>ks</t>
  </si>
  <si>
    <t>4</t>
  </si>
  <si>
    <t>2</t>
  </si>
  <si>
    <t>-215031254</t>
  </si>
  <si>
    <t>184102111</t>
  </si>
  <si>
    <t>Výsadba dreviny s balom v rovine alebo na svahu do 1:5, priemer balu nad 100 do 200 mm</t>
  </si>
  <si>
    <t>-162552445</t>
  </si>
  <si>
    <t>3</t>
  </si>
  <si>
    <t>M</t>
  </si>
  <si>
    <t>026530000400</t>
  </si>
  <si>
    <t>Krík listnatý Nátržník krovitý - GOLDTEPPICH, dekoratívny kvetom</t>
  </si>
  <si>
    <t>8</t>
  </si>
  <si>
    <t>1991131215</t>
  </si>
  <si>
    <t>026520002200</t>
  </si>
  <si>
    <t>Krík listnatý stálozelený Vavrínovec lekársky - Otto Luyken</t>
  </si>
  <si>
    <t>-432489190</t>
  </si>
  <si>
    <t>5</t>
  </si>
  <si>
    <t>026530001300</t>
  </si>
  <si>
    <t>Krík listnatý Tavoľník japonský - Litlle Princes, dekoratívny kvetom</t>
  </si>
  <si>
    <t>-339208750</t>
  </si>
  <si>
    <t>6</t>
  </si>
  <si>
    <t>026530003300</t>
  </si>
  <si>
    <t>Krík listnatý Zlatovka prostredná - Zlatý dážď ´MINIGOLD´</t>
  </si>
  <si>
    <t>-525221359</t>
  </si>
  <si>
    <t>Zvislé a kompletné konštrukcie</t>
  </si>
  <si>
    <t>7</t>
  </si>
  <si>
    <t>317161252</t>
  </si>
  <si>
    <t>Preklad keramický plochý, šírky 115 mm, výšky 71 mm, dĺžky 1250 mm</t>
  </si>
  <si>
    <t>74102133</t>
  </si>
  <si>
    <t>317161254</t>
  </si>
  <si>
    <t>Preklad keramický plochý HELUZ, šírky 115 mm, výšky 71 mm, dĺžky 1750 mm</t>
  </si>
  <si>
    <t>-841693068</t>
  </si>
  <si>
    <t>Úpravy povrchov, podlahy, osadenie</t>
  </si>
  <si>
    <t>9</t>
  </si>
  <si>
    <t>612460122</t>
  </si>
  <si>
    <t>Príprava vnútorného podkladu stien penetráciou hĺbkovou</t>
  </si>
  <si>
    <t>m2</t>
  </si>
  <si>
    <t>-433746250</t>
  </si>
  <si>
    <t>10</t>
  </si>
  <si>
    <t>612460253</t>
  </si>
  <si>
    <t>Vnútorná omietka stien vápennocementová štuková (jemná), hr. 5 mm</t>
  </si>
  <si>
    <t>-1677142480</t>
  </si>
  <si>
    <t>11</t>
  </si>
  <si>
    <t>612481119</t>
  </si>
  <si>
    <t>Potiahnutie vnútorných stien sklotextílnou mriežkou s celoplošným prilepením</t>
  </si>
  <si>
    <t>-866098301</t>
  </si>
  <si>
    <t>12</t>
  </si>
  <si>
    <t>632001011</t>
  </si>
  <si>
    <t>Zhotovenie separačnej fólie v podlahových vrstvách z PE</t>
  </si>
  <si>
    <t>995394009</t>
  </si>
  <si>
    <t>13</t>
  </si>
  <si>
    <t>283290003600</t>
  </si>
  <si>
    <t>Separačná fólia FE, šxl 1,3x100 m, na oddelenie poterov, PE</t>
  </si>
  <si>
    <t>-1489601143</t>
  </si>
  <si>
    <t>14</t>
  </si>
  <si>
    <t>632001021</t>
  </si>
  <si>
    <t>Zhotovenie okrajovej dilatačnej pásky z PE</t>
  </si>
  <si>
    <t>m</t>
  </si>
  <si>
    <t>-544949513</t>
  </si>
  <si>
    <t>15</t>
  </si>
  <si>
    <t>283320004800</t>
  </si>
  <si>
    <t>Okrajová dilatačná páska PE RSS100/5 mm bez fólie na oddilatovanie poterov od stenových konštrukcií</t>
  </si>
  <si>
    <t>246228651</t>
  </si>
  <si>
    <t>16</t>
  </si>
  <si>
    <t>632452219</t>
  </si>
  <si>
    <t>Cementový poter, pevnosti v tlaku 20 MPa, hr. 50 mm</t>
  </si>
  <si>
    <t>163619790</t>
  </si>
  <si>
    <t>17</t>
  </si>
  <si>
    <t>632481112</t>
  </si>
  <si>
    <t>Vložka z rabicového pletiva do cementového poteru alebo mazaniny s povrchom drôtu pozinkovaným</t>
  </si>
  <si>
    <t>1124859109</t>
  </si>
  <si>
    <t>Ostatné konštrukcie a práce-búranie</t>
  </si>
  <si>
    <t>18</t>
  </si>
  <si>
    <t>941955001</t>
  </si>
  <si>
    <t>Lešenie ľahké pracovné pomocné, s výškou lešeňovej podlahy do 1,20 m</t>
  </si>
  <si>
    <t>1452336031</t>
  </si>
  <si>
    <t>19</t>
  </si>
  <si>
    <t>952902110</t>
  </si>
  <si>
    <t>Čistenie budov zametaním v miestnostiach, chodbách, na schodišti a na povalách</t>
  </si>
  <si>
    <t>899094585</t>
  </si>
  <si>
    <t>964011221</t>
  </si>
  <si>
    <t>Vybúranie prekladov železobetónových prefabrikovaných, dľ. do 3 m, do 75 kg/m,  -2,40000t</t>
  </si>
  <si>
    <t>m3</t>
  </si>
  <si>
    <t>1212089329</t>
  </si>
  <si>
    <t>21</t>
  </si>
  <si>
    <t>964011231</t>
  </si>
  <si>
    <t>Vybúranie prekladov železobetónových prefabrikovaných, dľ. do 3 m, do 150 kg/m,  -2,40000t</t>
  </si>
  <si>
    <t>-1746417198</t>
  </si>
  <si>
    <t>22</t>
  </si>
  <si>
    <t>965042241</t>
  </si>
  <si>
    <t>Búranie podláh, alebo podkladov pod dlažby, liatych dlažieb a mazanín,betón,liaty asfalt hr.nad 100 mm, plochy nad 4 m2 -2,20000t</t>
  </si>
  <si>
    <t>508958385</t>
  </si>
  <si>
    <t>23</t>
  </si>
  <si>
    <t>968061125</t>
  </si>
  <si>
    <t>Vyvesenie dreveného dverného krídla do suti plochy do 2 m2, -0,02400t</t>
  </si>
  <si>
    <t>1785665816</t>
  </si>
  <si>
    <t>24</t>
  </si>
  <si>
    <t>968061126</t>
  </si>
  <si>
    <t>Vyvesenie dreveného dverného krídla do suti plochy nad 2 m2, -0,02700t</t>
  </si>
  <si>
    <t>-866416397</t>
  </si>
  <si>
    <t>25</t>
  </si>
  <si>
    <t>968072455</t>
  </si>
  <si>
    <t>Vybúranie kovových dverových zárubní plochy do 2 m2,  -0,07600t</t>
  </si>
  <si>
    <t>-402950742</t>
  </si>
  <si>
    <t>26</t>
  </si>
  <si>
    <t>968072456</t>
  </si>
  <si>
    <t>Vybúranie kovových dverových zárubní plochy nad 2 m2,  -0,06300t</t>
  </si>
  <si>
    <t>1258959845</t>
  </si>
  <si>
    <t>27</t>
  </si>
  <si>
    <t>978013191</t>
  </si>
  <si>
    <t>Otlčenie omietok stien vnútorných vápenných alebo vápennocementových v rozsahu do 100 %,  -0,04600t</t>
  </si>
  <si>
    <t>1846050489</t>
  </si>
  <si>
    <t>28</t>
  </si>
  <si>
    <t>979081111</t>
  </si>
  <si>
    <t>Odvoz sutiny a vybúraných hmôt na skládku do 1 km</t>
  </si>
  <si>
    <t>t</t>
  </si>
  <si>
    <t>-1011320900</t>
  </si>
  <si>
    <t>29</t>
  </si>
  <si>
    <t>979081121</t>
  </si>
  <si>
    <t>Odvoz sutiny a vybúraných hmôt na skládku za každý ďalší 1 km</t>
  </si>
  <si>
    <t>922067531</t>
  </si>
  <si>
    <t>30</t>
  </si>
  <si>
    <t>979082111</t>
  </si>
  <si>
    <t>Vnútrostavenisková doprava sutiny a vybúraných hmôt do 10 m</t>
  </si>
  <si>
    <t>-1635962594</t>
  </si>
  <si>
    <t>31</t>
  </si>
  <si>
    <t>979089012</t>
  </si>
  <si>
    <t>Poplatok za skladovanie - betón, tehly, dlaždice (17 01) ostatné</t>
  </si>
  <si>
    <t>-119846179</t>
  </si>
  <si>
    <t>PSV</t>
  </si>
  <si>
    <t>Práce a dodávky PSV</t>
  </si>
  <si>
    <t>711</t>
  </si>
  <si>
    <t>Izolácie proti vode a vlhkosti</t>
  </si>
  <si>
    <t>32</t>
  </si>
  <si>
    <t>711111001</t>
  </si>
  <si>
    <t>Zhotovenie izolácie proti zemnej vlhkosti vodorovná náterom penetračným za studena</t>
  </si>
  <si>
    <t>-1062890568</t>
  </si>
  <si>
    <t>33</t>
  </si>
  <si>
    <t>246170000900</t>
  </si>
  <si>
    <t>Lak asfaltový ALP-PENETRAL SN v sudoch</t>
  </si>
  <si>
    <t>-657621810</t>
  </si>
  <si>
    <t>34</t>
  </si>
  <si>
    <t>711141559</t>
  </si>
  <si>
    <t>Zhotovenie  izolácie proti zemnej vlhkosti a tlakovej vode vodorovná NAIP pritavením</t>
  </si>
  <si>
    <t>41264739</t>
  </si>
  <si>
    <t>35</t>
  </si>
  <si>
    <t>628310001000</t>
  </si>
  <si>
    <t>Pás asfaltový HYDROBIT V 60 S 35 pre spodné vrstvy hydroizolačných systémov, ICOPAL</t>
  </si>
  <si>
    <t>-125807384</t>
  </si>
  <si>
    <t>36</t>
  </si>
  <si>
    <t>998711101</t>
  </si>
  <si>
    <t>Presun hmôt pre izoláciu proti vode v objektoch výšky do 6 m</t>
  </si>
  <si>
    <t>1026589483</t>
  </si>
  <si>
    <t>713</t>
  </si>
  <si>
    <t>Izolácie tepelné</t>
  </si>
  <si>
    <t>37</t>
  </si>
  <si>
    <t>713122111</t>
  </si>
  <si>
    <t>Montáž tepelnej izolácie podláh polystyrénom, kladeným voľne v jednej vrstve</t>
  </si>
  <si>
    <t>-860105622</t>
  </si>
  <si>
    <t>38</t>
  </si>
  <si>
    <t>283750000700</t>
  </si>
  <si>
    <t>Doska XPS STYRODUR 2800 C hr. 50 mm, zateplenie soklov, suterénov, podláh</t>
  </si>
  <si>
    <t>-421099979</t>
  </si>
  <si>
    <t>39</t>
  </si>
  <si>
    <t>998713101</t>
  </si>
  <si>
    <t>Presun hmôt pre izolácie tepelné v objektoch výšky do 6 m</t>
  </si>
  <si>
    <t>1638716746</t>
  </si>
  <si>
    <t>762</t>
  </si>
  <si>
    <t>Konštrukcie tesárske</t>
  </si>
  <si>
    <t>40</t>
  </si>
  <si>
    <t>762522811</t>
  </si>
  <si>
    <t>Demontáž pódia s vankúšmi z dosiek a hranolov</t>
  </si>
  <si>
    <t>140337653</t>
  </si>
  <si>
    <t>41</t>
  </si>
  <si>
    <t>762522812</t>
  </si>
  <si>
    <t>Demontáž podláh s vankúšmi z dosiek hr. 32 - 50 mm,  -0.03000t</t>
  </si>
  <si>
    <t>-633577155</t>
  </si>
  <si>
    <t>766</t>
  </si>
  <si>
    <t>Konštrukcie stolárske</t>
  </si>
  <si>
    <t>42</t>
  </si>
  <si>
    <t>766662112</t>
  </si>
  <si>
    <t>Montáž dverového krídla otočného jednokrídlového poldrážkového, do existujúcej zárubne, vrátane kovania</t>
  </si>
  <si>
    <t>757655556</t>
  </si>
  <si>
    <t>43</t>
  </si>
  <si>
    <t>549150000600</t>
  </si>
  <si>
    <t>Kľučka dverová 2x, 2x rozeta BB, FAB, nehrdzavejúca oceľ, povrch nerez brúsený</t>
  </si>
  <si>
    <t>924653197</t>
  </si>
  <si>
    <t>44</t>
  </si>
  <si>
    <t>611610002900</t>
  </si>
  <si>
    <t>Dvere vnútorné jednokrídlové, šírka 600-900 mm, výplň DTD doska, povrch CPL laminát M10, mechanicky odolné plné</t>
  </si>
  <si>
    <t>654811536</t>
  </si>
  <si>
    <t>45</t>
  </si>
  <si>
    <t>611610003000</t>
  </si>
  <si>
    <t>Dvere vnútorné jednokrídlové, šírka 600-900 mm, výplň DTD doska, povrch CPL laminát M13, mechanicky odolné 1/3 presklenie,</t>
  </si>
  <si>
    <t>1271650423</t>
  </si>
  <si>
    <t>46</t>
  </si>
  <si>
    <t>766662132</t>
  </si>
  <si>
    <t>Montáž dverového krídla otočného dvojkrídlového poldrážkového, do existujúcej zárubne, vrátane kovania</t>
  </si>
  <si>
    <t>1272361808</t>
  </si>
  <si>
    <t>47</t>
  </si>
  <si>
    <t>-32224140</t>
  </si>
  <si>
    <t>48</t>
  </si>
  <si>
    <t>611610003102</t>
  </si>
  <si>
    <t>Dvere vnútorné dvojkrídlové, šírka 1400 mm, výplň DTD doska, povrch CPL laminát M30, mechanicky odolné 1/2 presklenie</t>
  </si>
  <si>
    <t>-1931649037</t>
  </si>
  <si>
    <t>49</t>
  </si>
  <si>
    <t>998766101</t>
  </si>
  <si>
    <t>Presun hmot pre konštrukcie stolárske v objektoch výšky do 6 m</t>
  </si>
  <si>
    <t>-1646365944</t>
  </si>
  <si>
    <t>771</t>
  </si>
  <si>
    <t>Podlahy z dlaždíc</t>
  </si>
  <si>
    <t>50</t>
  </si>
  <si>
    <t>771576109</t>
  </si>
  <si>
    <t>Montáž podláh z dlaždíc keramických do tmelu flexibilného mrazuvzdorného64,9+65,3+31,8</t>
  </si>
  <si>
    <t>-1847140951</t>
  </si>
  <si>
    <t>51</t>
  </si>
  <si>
    <t>597740002500</t>
  </si>
  <si>
    <t>Dlaždice keramické hr. 8 mm, protišmykový povrch</t>
  </si>
  <si>
    <t>867935247</t>
  </si>
  <si>
    <t>52</t>
  </si>
  <si>
    <t>998771101</t>
  </si>
  <si>
    <t>Presun hmôt pre podlahy z dlaždíc v objektoch výšky do 6m</t>
  </si>
  <si>
    <t>-2108580127</t>
  </si>
  <si>
    <t>775</t>
  </si>
  <si>
    <t>Podlahy vlysové a parketové</t>
  </si>
  <si>
    <t>53</t>
  </si>
  <si>
    <t>775413130</t>
  </si>
  <si>
    <t>Montáž podlahových soklíkov alebo líšt obvodových lepením</t>
  </si>
  <si>
    <t>1174180530</t>
  </si>
  <si>
    <t>54</t>
  </si>
  <si>
    <t>611990002900</t>
  </si>
  <si>
    <t>Lišta soklová WELT 40 N a WELT 40 Z, vxšxl 40x20x2600, MDF, STANDRD</t>
  </si>
  <si>
    <t>590976488</t>
  </si>
  <si>
    <t>55</t>
  </si>
  <si>
    <t>611990003400</t>
  </si>
  <si>
    <t>Roh vnútorný a vonkajší WELT 40, pre lištu soklovú</t>
  </si>
  <si>
    <t>-365769993</t>
  </si>
  <si>
    <t>56</t>
  </si>
  <si>
    <t>611990003500</t>
  </si>
  <si>
    <t>Spojka a ukončenie WELT 40, pre lištu soklovú</t>
  </si>
  <si>
    <t>-989630527</t>
  </si>
  <si>
    <t>57</t>
  </si>
  <si>
    <t>775540030</t>
  </si>
  <si>
    <t>Montáž palubovej podlahy masívnej, skrutkovaním</t>
  </si>
  <si>
    <t>161751917</t>
  </si>
  <si>
    <t>58</t>
  </si>
  <si>
    <t>611980003800</t>
  </si>
  <si>
    <t>Drevená podlaha, hrúbka 24 mm, agát</t>
  </si>
  <si>
    <t>1047434424</t>
  </si>
  <si>
    <t>59</t>
  </si>
  <si>
    <t>998775101</t>
  </si>
  <si>
    <t>Presun hmôt pre podlahy vlysové a parketové v objektoch výšky do 6 m</t>
  </si>
  <si>
    <t>992623132</t>
  </si>
  <si>
    <t>784</t>
  </si>
  <si>
    <t>Maľby</t>
  </si>
  <si>
    <t>60</t>
  </si>
  <si>
    <t>784452371</t>
  </si>
  <si>
    <t>Maľby z maliarskych zmesí ručne nanášané tónované dvojnásobné na jemnozrnný podklad výšky do 3,80 m</t>
  </si>
  <si>
    <t>1784335661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</si>
</sst>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167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25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2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79" t="s">
        <v>11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81" t="s">
        <v>13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21" t="s">
        <v>19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17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26</v>
      </c>
      <c r="AK17" s="23" t="s">
        <v>23</v>
      </c>
      <c r="AN17" s="21" t="s">
        <v>1</v>
      </c>
      <c r="AR17" s="17"/>
      <c r="BS17" s="14" t="s">
        <v>27</v>
      </c>
    </row>
    <row r="18" spans="1:71" s="1" customFormat="1" ht="6.95" customHeight="1">
      <c r="B18" s="17"/>
      <c r="AR18" s="17"/>
      <c r="BS18" s="14" t="s">
        <v>28</v>
      </c>
    </row>
    <row r="19" spans="1:71" s="1" customFormat="1" ht="12" customHeight="1">
      <c r="B19" s="17"/>
      <c r="D19" s="23" t="s">
        <v>29</v>
      </c>
      <c r="AK19" s="23" t="s">
        <v>21</v>
      </c>
      <c r="AN19" s="21" t="s">
        <v>1</v>
      </c>
      <c r="AR19" s="17"/>
      <c r="BS19" s="14" t="s">
        <v>28</v>
      </c>
    </row>
    <row r="20" spans="1:71" s="1" customFormat="1" ht="18.399999999999999" customHeight="1">
      <c r="B20" s="17"/>
      <c r="E20" s="21" t="s">
        <v>17</v>
      </c>
      <c r="AK20" s="23" t="s">
        <v>23</v>
      </c>
      <c r="AN20" s="21" t="s">
        <v>1</v>
      </c>
      <c r="AR20" s="17"/>
      <c r="BS20" s="14" t="s">
        <v>27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30</v>
      </c>
      <c r="AR22" s="17"/>
    </row>
    <row r="23" spans="1:71" s="1" customFormat="1" ht="16.5" customHeight="1">
      <c r="B23" s="17"/>
      <c r="E23" s="183" t="s">
        <v>1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4">
        <f>ROUND(AG94,2)</f>
        <v>0</v>
      </c>
      <c r="AL26" s="185"/>
      <c r="AM26" s="185"/>
      <c r="AN26" s="185"/>
      <c r="AO26" s="185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6" t="s">
        <v>32</v>
      </c>
      <c r="M28" s="186"/>
      <c r="N28" s="186"/>
      <c r="O28" s="186"/>
      <c r="P28" s="186"/>
      <c r="Q28" s="26"/>
      <c r="R28" s="26"/>
      <c r="S28" s="26"/>
      <c r="T28" s="26"/>
      <c r="U28" s="26"/>
      <c r="V28" s="26"/>
      <c r="W28" s="186" t="s">
        <v>33</v>
      </c>
      <c r="X28" s="186"/>
      <c r="Y28" s="186"/>
      <c r="Z28" s="186"/>
      <c r="AA28" s="186"/>
      <c r="AB28" s="186"/>
      <c r="AC28" s="186"/>
      <c r="AD28" s="186"/>
      <c r="AE28" s="186"/>
      <c r="AF28" s="26"/>
      <c r="AG28" s="26"/>
      <c r="AH28" s="26"/>
      <c r="AI28" s="26"/>
      <c r="AJ28" s="26"/>
      <c r="AK28" s="186" t="s">
        <v>34</v>
      </c>
      <c r="AL28" s="186"/>
      <c r="AM28" s="186"/>
      <c r="AN28" s="186"/>
      <c r="AO28" s="186"/>
      <c r="AP28" s="26"/>
      <c r="AQ28" s="26"/>
      <c r="AR28" s="27"/>
      <c r="BE28" s="26"/>
    </row>
    <row r="29" spans="1:71" s="3" customFormat="1" ht="14.45" customHeight="1">
      <c r="B29" s="31"/>
      <c r="D29" s="23" t="s">
        <v>35</v>
      </c>
      <c r="F29" s="23" t="s">
        <v>36</v>
      </c>
      <c r="L29" s="189">
        <v>0.2</v>
      </c>
      <c r="M29" s="188"/>
      <c r="N29" s="188"/>
      <c r="O29" s="188"/>
      <c r="P29" s="188"/>
      <c r="W29" s="187">
        <f>ROUND(AZ94, 2)</f>
        <v>0</v>
      </c>
      <c r="X29" s="188"/>
      <c r="Y29" s="188"/>
      <c r="Z29" s="188"/>
      <c r="AA29" s="188"/>
      <c r="AB29" s="188"/>
      <c r="AC29" s="188"/>
      <c r="AD29" s="188"/>
      <c r="AE29" s="188"/>
      <c r="AK29" s="187">
        <f>ROUND(AV94, 2)</f>
        <v>0</v>
      </c>
      <c r="AL29" s="188"/>
      <c r="AM29" s="188"/>
      <c r="AN29" s="188"/>
      <c r="AO29" s="188"/>
      <c r="AR29" s="31"/>
    </row>
    <row r="30" spans="1:71" s="3" customFormat="1" ht="14.45" customHeight="1">
      <c r="B30" s="31"/>
      <c r="F30" s="23" t="s">
        <v>37</v>
      </c>
      <c r="L30" s="189">
        <v>0.2</v>
      </c>
      <c r="M30" s="188"/>
      <c r="N30" s="188"/>
      <c r="O30" s="188"/>
      <c r="P30" s="188"/>
      <c r="W30" s="187">
        <f>ROUND(BA94, 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ROUND(AW94, 2)</f>
        <v>0</v>
      </c>
      <c r="AL30" s="188"/>
      <c r="AM30" s="188"/>
      <c r="AN30" s="188"/>
      <c r="AO30" s="188"/>
      <c r="AR30" s="31"/>
    </row>
    <row r="31" spans="1:71" s="3" customFormat="1" ht="14.45" hidden="1" customHeight="1">
      <c r="B31" s="31"/>
      <c r="F31" s="23" t="s">
        <v>38</v>
      </c>
      <c r="L31" s="189">
        <v>0.2</v>
      </c>
      <c r="M31" s="188"/>
      <c r="N31" s="188"/>
      <c r="O31" s="188"/>
      <c r="P31" s="188"/>
      <c r="W31" s="187">
        <f>ROUND(BB94, 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1"/>
    </row>
    <row r="32" spans="1:71" s="3" customFormat="1" ht="14.45" hidden="1" customHeight="1">
      <c r="B32" s="31"/>
      <c r="F32" s="23" t="s">
        <v>39</v>
      </c>
      <c r="L32" s="189">
        <v>0.2</v>
      </c>
      <c r="M32" s="188"/>
      <c r="N32" s="188"/>
      <c r="O32" s="188"/>
      <c r="P32" s="188"/>
      <c r="W32" s="187">
        <f>ROUND(BC94, 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1"/>
    </row>
    <row r="33" spans="1:57" s="3" customFormat="1" ht="14.45" hidden="1" customHeight="1">
      <c r="B33" s="31"/>
      <c r="F33" s="23" t="s">
        <v>40</v>
      </c>
      <c r="L33" s="189">
        <v>0</v>
      </c>
      <c r="M33" s="188"/>
      <c r="N33" s="188"/>
      <c r="O33" s="188"/>
      <c r="P33" s="188"/>
      <c r="W33" s="187">
        <f>ROUND(BD94, 2)</f>
        <v>0</v>
      </c>
      <c r="X33" s="188"/>
      <c r="Y33" s="188"/>
      <c r="Z33" s="188"/>
      <c r="AA33" s="188"/>
      <c r="AB33" s="188"/>
      <c r="AC33" s="188"/>
      <c r="AD33" s="188"/>
      <c r="AE33" s="188"/>
      <c r="AK33" s="187">
        <v>0</v>
      </c>
      <c r="AL33" s="188"/>
      <c r="AM33" s="188"/>
      <c r="AN33" s="188"/>
      <c r="AO33" s="188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42</v>
      </c>
      <c r="U35" s="34"/>
      <c r="V35" s="34"/>
      <c r="W35" s="34"/>
      <c r="X35" s="190" t="s">
        <v>43</v>
      </c>
      <c r="Y35" s="191"/>
      <c r="Z35" s="191"/>
      <c r="AA35" s="191"/>
      <c r="AB35" s="191"/>
      <c r="AC35" s="34"/>
      <c r="AD35" s="34"/>
      <c r="AE35" s="34"/>
      <c r="AF35" s="34"/>
      <c r="AG35" s="34"/>
      <c r="AH35" s="34"/>
      <c r="AI35" s="34"/>
      <c r="AJ35" s="34"/>
      <c r="AK35" s="192">
        <f>SUM(AK26:AK33)</f>
        <v>0</v>
      </c>
      <c r="AL35" s="191"/>
      <c r="AM35" s="191"/>
      <c r="AN35" s="191"/>
      <c r="AO35" s="193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45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46</v>
      </c>
      <c r="AI60" s="29"/>
      <c r="AJ60" s="29"/>
      <c r="AK60" s="29"/>
      <c r="AL60" s="29"/>
      <c r="AM60" s="39" t="s">
        <v>47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49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46</v>
      </c>
      <c r="AI75" s="29"/>
      <c r="AJ75" s="29"/>
      <c r="AK75" s="29"/>
      <c r="AL75" s="29"/>
      <c r="AM75" s="39" t="s">
        <v>47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10</v>
      </c>
      <c r="L84" s="4" t="str">
        <f>K5</f>
        <v>K2-2020-01</v>
      </c>
      <c r="AR84" s="45"/>
    </row>
    <row r="85" spans="1:90" s="5" customFormat="1" ht="36.950000000000003" customHeight="1">
      <c r="B85" s="46"/>
      <c r="C85" s="47" t="s">
        <v>12</v>
      </c>
      <c r="L85" s="160" t="str">
        <f>K6</f>
        <v>Rekonštrukcia kultúrneho domu v obci Malé Chyndice</v>
      </c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62" t="str">
        <f>IF(AN8= "","",AN8)</f>
        <v>29. 1. 2020</v>
      </c>
      <c r="AN87" s="162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Malé Chyndice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63" t="str">
        <f>IF(E17="","",E17)</f>
        <v>Ing. Arch. R. Kočajda</v>
      </c>
      <c r="AN89" s="164"/>
      <c r="AO89" s="164"/>
      <c r="AP89" s="164"/>
      <c r="AQ89" s="26"/>
      <c r="AR89" s="27"/>
      <c r="AS89" s="165" t="s">
        <v>51</v>
      </c>
      <c r="AT89" s="166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63" t="str">
        <f>IF(E20="","",E20)</f>
        <v xml:space="preserve"> </v>
      </c>
      <c r="AN90" s="164"/>
      <c r="AO90" s="164"/>
      <c r="AP90" s="164"/>
      <c r="AQ90" s="26"/>
      <c r="AR90" s="27"/>
      <c r="AS90" s="167"/>
      <c r="AT90" s="168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67"/>
      <c r="AT91" s="168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69" t="s">
        <v>52</v>
      </c>
      <c r="D92" s="170"/>
      <c r="E92" s="170"/>
      <c r="F92" s="170"/>
      <c r="G92" s="170"/>
      <c r="H92" s="54"/>
      <c r="I92" s="171" t="s">
        <v>53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2" t="s">
        <v>54</v>
      </c>
      <c r="AH92" s="170"/>
      <c r="AI92" s="170"/>
      <c r="AJ92" s="170"/>
      <c r="AK92" s="170"/>
      <c r="AL92" s="170"/>
      <c r="AM92" s="170"/>
      <c r="AN92" s="171" t="s">
        <v>55</v>
      </c>
      <c r="AO92" s="170"/>
      <c r="AP92" s="173"/>
      <c r="AQ92" s="55" t="s">
        <v>56</v>
      </c>
      <c r="AR92" s="27"/>
      <c r="AS92" s="56" t="s">
        <v>57</v>
      </c>
      <c r="AT92" s="57" t="s">
        <v>58</v>
      </c>
      <c r="AU92" s="57" t="s">
        <v>59</v>
      </c>
      <c r="AV92" s="57" t="s">
        <v>60</v>
      </c>
      <c r="AW92" s="57" t="s">
        <v>61</v>
      </c>
      <c r="AX92" s="57" t="s">
        <v>62</v>
      </c>
      <c r="AY92" s="57" t="s">
        <v>63</v>
      </c>
      <c r="AZ92" s="57" t="s">
        <v>64</v>
      </c>
      <c r="BA92" s="57" t="s">
        <v>65</v>
      </c>
      <c r="BB92" s="57" t="s">
        <v>66</v>
      </c>
      <c r="BC92" s="57" t="s">
        <v>67</v>
      </c>
      <c r="BD92" s="58" t="s">
        <v>68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69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7">
        <f>ROUND(AG95,2)</f>
        <v>0</v>
      </c>
      <c r="AH94" s="177"/>
      <c r="AI94" s="177"/>
      <c r="AJ94" s="177"/>
      <c r="AK94" s="177"/>
      <c r="AL94" s="177"/>
      <c r="AM94" s="177"/>
      <c r="AN94" s="178">
        <f>SUM(AG94,AT94)</f>
        <v>0</v>
      </c>
      <c r="AO94" s="178"/>
      <c r="AP94" s="178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561.67547999999999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70</v>
      </c>
      <c r="BT94" s="71" t="s">
        <v>71</v>
      </c>
      <c r="BV94" s="71" t="s">
        <v>72</v>
      </c>
      <c r="BW94" s="71" t="s">
        <v>4</v>
      </c>
      <c r="BX94" s="71" t="s">
        <v>73</v>
      </c>
      <c r="CL94" s="71" t="s">
        <v>1</v>
      </c>
    </row>
    <row r="95" spans="1:90" s="7" customFormat="1" ht="27" customHeight="1">
      <c r="A95" s="72" t="s">
        <v>74</v>
      </c>
      <c r="B95" s="73"/>
      <c r="C95" s="74"/>
      <c r="D95" s="176" t="s">
        <v>11</v>
      </c>
      <c r="E95" s="176"/>
      <c r="F95" s="176"/>
      <c r="G95" s="176"/>
      <c r="H95" s="176"/>
      <c r="I95" s="75"/>
      <c r="J95" s="176" t="s">
        <v>13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4">
        <f>'K2-2020-01 - Rekonštrukci...'!J28</f>
        <v>0</v>
      </c>
      <c r="AH95" s="175"/>
      <c r="AI95" s="175"/>
      <c r="AJ95" s="175"/>
      <c r="AK95" s="175"/>
      <c r="AL95" s="175"/>
      <c r="AM95" s="175"/>
      <c r="AN95" s="174">
        <f>SUM(AG95,AT95)</f>
        <v>0</v>
      </c>
      <c r="AO95" s="175"/>
      <c r="AP95" s="175"/>
      <c r="AQ95" s="76" t="s">
        <v>75</v>
      </c>
      <c r="AR95" s="73"/>
      <c r="AS95" s="77">
        <v>0</v>
      </c>
      <c r="AT95" s="78">
        <f>ROUND(SUM(AV95:AW95),2)</f>
        <v>0</v>
      </c>
      <c r="AU95" s="79">
        <f>'K2-2020-01 - Rekonštrukci...'!P125</f>
        <v>561.6754805999999</v>
      </c>
      <c r="AV95" s="78">
        <f>'K2-2020-01 - Rekonštrukci...'!J31</f>
        <v>0</v>
      </c>
      <c r="AW95" s="78">
        <f>'K2-2020-01 - Rekonštrukci...'!J32</f>
        <v>0</v>
      </c>
      <c r="AX95" s="78">
        <f>'K2-2020-01 - Rekonštrukci...'!J33</f>
        <v>0</v>
      </c>
      <c r="AY95" s="78">
        <f>'K2-2020-01 - Rekonštrukci...'!J34</f>
        <v>0</v>
      </c>
      <c r="AZ95" s="78">
        <f>'K2-2020-01 - Rekonštrukci...'!F31</f>
        <v>0</v>
      </c>
      <c r="BA95" s="78">
        <f>'K2-2020-01 - Rekonštrukci...'!F32</f>
        <v>0</v>
      </c>
      <c r="BB95" s="78">
        <f>'K2-2020-01 - Rekonštrukci...'!F33</f>
        <v>0</v>
      </c>
      <c r="BC95" s="78">
        <f>'K2-2020-01 - Rekonštrukci...'!F34</f>
        <v>0</v>
      </c>
      <c r="BD95" s="80">
        <f>'K2-2020-01 - Rekonštrukci...'!F35</f>
        <v>0</v>
      </c>
      <c r="BT95" s="81" t="s">
        <v>76</v>
      </c>
      <c r="BU95" s="81" t="s">
        <v>77</v>
      </c>
      <c r="BV95" s="81" t="s">
        <v>72</v>
      </c>
      <c r="BW95" s="81" t="s">
        <v>4</v>
      </c>
      <c r="BX95" s="81" t="s">
        <v>73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K2-2020-01 - Rekonštrukci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9"/>
  <sheetViews>
    <sheetView showGridLines="0" tabSelected="1" topLeftCell="A109" workbookViewId="0">
      <selection activeCell="I128" sqref="I12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82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78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12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60" t="s">
        <v>13</v>
      </c>
      <c r="F7" s="194"/>
      <c r="G7" s="194"/>
      <c r="H7" s="194"/>
      <c r="I7" s="26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14</v>
      </c>
      <c r="E9" s="26"/>
      <c r="F9" s="21" t="s">
        <v>1</v>
      </c>
      <c r="G9" s="26"/>
      <c r="H9" s="26"/>
      <c r="I9" s="23" t="s">
        <v>15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16</v>
      </c>
      <c r="E10" s="26"/>
      <c r="F10" s="21" t="s">
        <v>17</v>
      </c>
      <c r="G10" s="26"/>
      <c r="H10" s="26"/>
      <c r="I10" s="23" t="s">
        <v>18</v>
      </c>
      <c r="J10" s="49" t="str">
        <f>'Rekapitulácia stavby'!AN8</f>
        <v>29. 1. 2020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20</v>
      </c>
      <c r="E12" s="26"/>
      <c r="F12" s="26"/>
      <c r="G12" s="26"/>
      <c r="H12" s="26"/>
      <c r="I12" s="23" t="s">
        <v>21</v>
      </c>
      <c r="J12" s="21" t="s">
        <v>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22</v>
      </c>
      <c r="F13" s="26"/>
      <c r="G13" s="26"/>
      <c r="H13" s="26"/>
      <c r="I13" s="23" t="s">
        <v>23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24</v>
      </c>
      <c r="E15" s="26"/>
      <c r="F15" s="26"/>
      <c r="G15" s="26"/>
      <c r="H15" s="26"/>
      <c r="I15" s="23" t="s">
        <v>21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79" t="str">
        <f>'Rekapitulácia stavby'!E14</f>
        <v xml:space="preserve"> </v>
      </c>
      <c r="F16" s="179"/>
      <c r="G16" s="179"/>
      <c r="H16" s="179"/>
      <c r="I16" s="23" t="s">
        <v>23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25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26</v>
      </c>
      <c r="F19" s="26"/>
      <c r="G19" s="26"/>
      <c r="H19" s="26"/>
      <c r="I19" s="23" t="s">
        <v>23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29</v>
      </c>
      <c r="E21" s="26"/>
      <c r="F21" s="26"/>
      <c r="G21" s="26"/>
      <c r="H21" s="26"/>
      <c r="I21" s="23" t="s">
        <v>21</v>
      </c>
      <c r="J21" s="21" t="str">
        <f>IF('Rekapitulácia stavby'!AN19="","",'Rekapitulácia stavby'!AN19)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tr">
        <f>IF('Rekapitulácia stavby'!E20="","",'Rekapitulácia stavby'!E20)</f>
        <v xml:space="preserve"> </v>
      </c>
      <c r="F22" s="26"/>
      <c r="G22" s="26"/>
      <c r="H22" s="26"/>
      <c r="I22" s="23" t="s">
        <v>23</v>
      </c>
      <c r="J22" s="21" t="str">
        <f>IF('Rekapitulácia stavby'!AN20="","",'Rekapitulácia stavby'!AN20)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30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83" t="s">
        <v>1</v>
      </c>
      <c r="F25" s="183"/>
      <c r="G25" s="183"/>
      <c r="H25" s="183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31</v>
      </c>
      <c r="E28" s="26"/>
      <c r="F28" s="26"/>
      <c r="G28" s="26"/>
      <c r="H28" s="26"/>
      <c r="I28" s="26"/>
      <c r="J28" s="65">
        <f>ROUND(J125,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33</v>
      </c>
      <c r="G30" s="26"/>
      <c r="H30" s="26"/>
      <c r="I30" s="30" t="s">
        <v>32</v>
      </c>
      <c r="J30" s="30" t="s">
        <v>34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35</v>
      </c>
      <c r="E31" s="23" t="s">
        <v>36</v>
      </c>
      <c r="F31" s="89">
        <f>ROUND((SUM(BE125:BE198)),  2)</f>
        <v>0</v>
      </c>
      <c r="G31" s="26"/>
      <c r="H31" s="26"/>
      <c r="I31" s="90">
        <v>0.2</v>
      </c>
      <c r="J31" s="89">
        <f>ROUND(((SUM(BE125:BE198))*I31),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37</v>
      </c>
      <c r="F32" s="89">
        <f>ROUND((SUM(BF125:BF198)),  2)</f>
        <v>0</v>
      </c>
      <c r="G32" s="26"/>
      <c r="H32" s="26"/>
      <c r="I32" s="90">
        <v>0.2</v>
      </c>
      <c r="J32" s="89">
        <f>ROUND(((SUM(BF125:BF198))*I32),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38</v>
      </c>
      <c r="F33" s="89">
        <f>ROUND((SUM(BG125:BG198)),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39</v>
      </c>
      <c r="F34" s="89">
        <f>ROUND((SUM(BH125:BH198)),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40</v>
      </c>
      <c r="F35" s="89">
        <f>ROUND((SUM(BI125:BI198)),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41</v>
      </c>
      <c r="E37" s="54"/>
      <c r="F37" s="54"/>
      <c r="G37" s="93" t="s">
        <v>42</v>
      </c>
      <c r="H37" s="94" t="s">
        <v>43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46</v>
      </c>
      <c r="E61" s="29"/>
      <c r="F61" s="97" t="s">
        <v>47</v>
      </c>
      <c r="G61" s="39" t="s">
        <v>46</v>
      </c>
      <c r="H61" s="29"/>
      <c r="I61" s="29"/>
      <c r="J61" s="98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46</v>
      </c>
      <c r="E76" s="29"/>
      <c r="F76" s="97" t="s">
        <v>47</v>
      </c>
      <c r="G76" s="39" t="s">
        <v>46</v>
      </c>
      <c r="H76" s="29"/>
      <c r="I76" s="29"/>
      <c r="J76" s="98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79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60" t="str">
        <f>E7</f>
        <v>Rekonštrukcia kultúrneho domu v obci Malé Chyndice</v>
      </c>
      <c r="F85" s="194"/>
      <c r="G85" s="194"/>
      <c r="H85" s="19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16</v>
      </c>
      <c r="D87" s="26"/>
      <c r="E87" s="26"/>
      <c r="F87" s="21" t="str">
        <f>F10</f>
        <v xml:space="preserve"> </v>
      </c>
      <c r="G87" s="26"/>
      <c r="H87" s="26"/>
      <c r="I87" s="23" t="s">
        <v>18</v>
      </c>
      <c r="J87" s="49" t="str">
        <f>IF(J10="","",J10)</f>
        <v>29. 1. 2020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27.95" customHeight="1">
      <c r="A89" s="26"/>
      <c r="B89" s="27"/>
      <c r="C89" s="23" t="s">
        <v>20</v>
      </c>
      <c r="D89" s="26"/>
      <c r="E89" s="26"/>
      <c r="F89" s="21" t="str">
        <f>E13</f>
        <v>Obec Malé Chyndice</v>
      </c>
      <c r="G89" s="26"/>
      <c r="H89" s="26"/>
      <c r="I89" s="23" t="s">
        <v>25</v>
      </c>
      <c r="J89" s="24" t="str">
        <f>E19</f>
        <v>Ing. Arch. R. Kočajda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2" customHeight="1">
      <c r="A90" s="26"/>
      <c r="B90" s="27"/>
      <c r="C90" s="23" t="s">
        <v>24</v>
      </c>
      <c r="D90" s="26"/>
      <c r="E90" s="26"/>
      <c r="F90" s="21" t="str">
        <f>IF(E16="","",E16)</f>
        <v xml:space="preserve"> </v>
      </c>
      <c r="G90" s="26"/>
      <c r="H90" s="26"/>
      <c r="I90" s="23" t="s">
        <v>29</v>
      </c>
      <c r="J90" s="24" t="str">
        <f>E22</f>
        <v xml:space="preserve"> 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99" t="s">
        <v>80</v>
      </c>
      <c r="D92" s="91"/>
      <c r="E92" s="91"/>
      <c r="F92" s="91"/>
      <c r="G92" s="91"/>
      <c r="H92" s="91"/>
      <c r="I92" s="91"/>
      <c r="J92" s="100" t="s">
        <v>81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1" t="s">
        <v>82</v>
      </c>
      <c r="D94" s="26"/>
      <c r="E94" s="26"/>
      <c r="F94" s="26"/>
      <c r="G94" s="26"/>
      <c r="H94" s="26"/>
      <c r="I94" s="26"/>
      <c r="J94" s="65">
        <f>J125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83</v>
      </c>
    </row>
    <row r="95" spans="1:47" s="9" customFormat="1" ht="24.95" customHeight="1">
      <c r="B95" s="102"/>
      <c r="D95" s="103" t="s">
        <v>84</v>
      </c>
      <c r="E95" s="104"/>
      <c r="F95" s="104"/>
      <c r="G95" s="104"/>
      <c r="H95" s="104"/>
      <c r="I95" s="104"/>
      <c r="J95" s="105">
        <f>J126</f>
        <v>0</v>
      </c>
      <c r="L95" s="102"/>
    </row>
    <row r="96" spans="1:47" s="10" customFormat="1" ht="19.899999999999999" customHeight="1">
      <c r="B96" s="106"/>
      <c r="D96" s="107" t="s">
        <v>85</v>
      </c>
      <c r="E96" s="108"/>
      <c r="F96" s="108"/>
      <c r="G96" s="108"/>
      <c r="H96" s="108"/>
      <c r="I96" s="108"/>
      <c r="J96" s="109">
        <f>J127</f>
        <v>0</v>
      </c>
      <c r="L96" s="106"/>
    </row>
    <row r="97" spans="1:31" s="10" customFormat="1" ht="19.899999999999999" customHeight="1">
      <c r="B97" s="106"/>
      <c r="D97" s="107" t="s">
        <v>86</v>
      </c>
      <c r="E97" s="108"/>
      <c r="F97" s="108"/>
      <c r="G97" s="108"/>
      <c r="H97" s="108"/>
      <c r="I97" s="108"/>
      <c r="J97" s="109">
        <f>J134</f>
        <v>0</v>
      </c>
      <c r="L97" s="106"/>
    </row>
    <row r="98" spans="1:31" s="10" customFormat="1" ht="19.899999999999999" customHeight="1">
      <c r="B98" s="106"/>
      <c r="D98" s="107" t="s">
        <v>87</v>
      </c>
      <c r="E98" s="108"/>
      <c r="F98" s="108"/>
      <c r="G98" s="108"/>
      <c r="H98" s="108"/>
      <c r="I98" s="108"/>
      <c r="J98" s="109">
        <f>J137</f>
        <v>0</v>
      </c>
      <c r="L98" s="106"/>
    </row>
    <row r="99" spans="1:31" s="10" customFormat="1" ht="19.899999999999999" customHeight="1">
      <c r="B99" s="106"/>
      <c r="D99" s="107" t="s">
        <v>88</v>
      </c>
      <c r="E99" s="108"/>
      <c r="F99" s="108"/>
      <c r="G99" s="108"/>
      <c r="H99" s="108"/>
      <c r="I99" s="108"/>
      <c r="J99" s="109">
        <f>J147</f>
        <v>0</v>
      </c>
      <c r="L99" s="106"/>
    </row>
    <row r="100" spans="1:31" s="9" customFormat="1" ht="24.95" customHeight="1">
      <c r="B100" s="102"/>
      <c r="D100" s="103" t="s">
        <v>89</v>
      </c>
      <c r="E100" s="104"/>
      <c r="F100" s="104"/>
      <c r="G100" s="104"/>
      <c r="H100" s="104"/>
      <c r="I100" s="104"/>
      <c r="J100" s="105">
        <f>J162</f>
        <v>0</v>
      </c>
      <c r="L100" s="102"/>
    </row>
    <row r="101" spans="1:31" s="10" customFormat="1" ht="19.899999999999999" customHeight="1">
      <c r="B101" s="106"/>
      <c r="D101" s="107" t="s">
        <v>90</v>
      </c>
      <c r="E101" s="108"/>
      <c r="F101" s="108"/>
      <c r="G101" s="108"/>
      <c r="H101" s="108"/>
      <c r="I101" s="108"/>
      <c r="J101" s="109">
        <f>J163</f>
        <v>0</v>
      </c>
      <c r="L101" s="106"/>
    </row>
    <row r="102" spans="1:31" s="10" customFormat="1" ht="19.899999999999999" customHeight="1">
      <c r="B102" s="106"/>
      <c r="D102" s="107" t="s">
        <v>91</v>
      </c>
      <c r="E102" s="108"/>
      <c r="F102" s="108"/>
      <c r="G102" s="108"/>
      <c r="H102" s="108"/>
      <c r="I102" s="108"/>
      <c r="J102" s="109">
        <f>J169</f>
        <v>0</v>
      </c>
      <c r="L102" s="106"/>
    </row>
    <row r="103" spans="1:31" s="10" customFormat="1" ht="19.899999999999999" customHeight="1">
      <c r="B103" s="106"/>
      <c r="D103" s="107" t="s">
        <v>92</v>
      </c>
      <c r="E103" s="108"/>
      <c r="F103" s="108"/>
      <c r="G103" s="108"/>
      <c r="H103" s="108"/>
      <c r="I103" s="108"/>
      <c r="J103" s="109">
        <f>J173</f>
        <v>0</v>
      </c>
      <c r="L103" s="106"/>
    </row>
    <row r="104" spans="1:31" s="10" customFormat="1" ht="19.899999999999999" customHeight="1">
      <c r="B104" s="106"/>
      <c r="D104" s="107" t="s">
        <v>93</v>
      </c>
      <c r="E104" s="108"/>
      <c r="F104" s="108"/>
      <c r="G104" s="108"/>
      <c r="H104" s="108"/>
      <c r="I104" s="108"/>
      <c r="J104" s="109">
        <f>J176</f>
        <v>0</v>
      </c>
      <c r="L104" s="106"/>
    </row>
    <row r="105" spans="1:31" s="10" customFormat="1" ht="19.899999999999999" customHeight="1">
      <c r="B105" s="106"/>
      <c r="D105" s="107" t="s">
        <v>94</v>
      </c>
      <c r="E105" s="108"/>
      <c r="F105" s="108"/>
      <c r="G105" s="108"/>
      <c r="H105" s="108"/>
      <c r="I105" s="108"/>
      <c r="J105" s="109">
        <f>J185</f>
        <v>0</v>
      </c>
      <c r="L105" s="106"/>
    </row>
    <row r="106" spans="1:31" s="10" customFormat="1" ht="19.899999999999999" customHeight="1">
      <c r="B106" s="106"/>
      <c r="D106" s="107" t="s">
        <v>95</v>
      </c>
      <c r="E106" s="108"/>
      <c r="F106" s="108"/>
      <c r="G106" s="108"/>
      <c r="H106" s="108"/>
      <c r="I106" s="108"/>
      <c r="J106" s="109">
        <f>J189</f>
        <v>0</v>
      </c>
      <c r="L106" s="106"/>
    </row>
    <row r="107" spans="1:31" s="10" customFormat="1" ht="19.899999999999999" customHeight="1">
      <c r="B107" s="106"/>
      <c r="D107" s="107" t="s">
        <v>96</v>
      </c>
      <c r="E107" s="108"/>
      <c r="F107" s="108"/>
      <c r="G107" s="108"/>
      <c r="H107" s="108"/>
      <c r="I107" s="108"/>
      <c r="J107" s="109">
        <f>J197</f>
        <v>0</v>
      </c>
      <c r="L107" s="106"/>
    </row>
    <row r="108" spans="1:31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65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24.95" customHeight="1">
      <c r="A114" s="26"/>
      <c r="B114" s="27"/>
      <c r="C114" s="18" t="s">
        <v>97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12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160" t="str">
        <f>E7</f>
        <v>Rekonštrukcia kultúrneho domu v obci Malé Chyndice</v>
      </c>
      <c r="F117" s="194"/>
      <c r="G117" s="194"/>
      <c r="H117" s="194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16</v>
      </c>
      <c r="D119" s="26"/>
      <c r="E119" s="26"/>
      <c r="F119" s="21" t="str">
        <f>F10</f>
        <v xml:space="preserve"> </v>
      </c>
      <c r="G119" s="26"/>
      <c r="H119" s="26"/>
      <c r="I119" s="23" t="s">
        <v>18</v>
      </c>
      <c r="J119" s="49" t="str">
        <f>IF(J10="","",J10)</f>
        <v>29. 1. 2020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27.95" customHeight="1">
      <c r="A121" s="26"/>
      <c r="B121" s="27"/>
      <c r="C121" s="23" t="s">
        <v>20</v>
      </c>
      <c r="D121" s="26"/>
      <c r="E121" s="26"/>
      <c r="F121" s="21" t="str">
        <f>E13</f>
        <v>Obec Malé Chyndice</v>
      </c>
      <c r="G121" s="26"/>
      <c r="H121" s="26"/>
      <c r="I121" s="23" t="s">
        <v>25</v>
      </c>
      <c r="J121" s="24" t="str">
        <f>E19</f>
        <v>Ing. Arch. R. Kočajda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24</v>
      </c>
      <c r="D122" s="26"/>
      <c r="E122" s="26"/>
      <c r="F122" s="21" t="str">
        <f>IF(E16="","",E16)</f>
        <v xml:space="preserve"> </v>
      </c>
      <c r="G122" s="26"/>
      <c r="H122" s="26"/>
      <c r="I122" s="23" t="s">
        <v>29</v>
      </c>
      <c r="J122" s="24" t="str">
        <f>E22</f>
        <v xml:space="preserve"> 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10"/>
      <c r="B124" s="111"/>
      <c r="C124" s="112" t="s">
        <v>98</v>
      </c>
      <c r="D124" s="113" t="s">
        <v>56</v>
      </c>
      <c r="E124" s="113" t="s">
        <v>52</v>
      </c>
      <c r="F124" s="113" t="s">
        <v>53</v>
      </c>
      <c r="G124" s="113" t="s">
        <v>99</v>
      </c>
      <c r="H124" s="113" t="s">
        <v>100</v>
      </c>
      <c r="I124" s="113" t="s">
        <v>101</v>
      </c>
      <c r="J124" s="114" t="s">
        <v>81</v>
      </c>
      <c r="K124" s="115" t="s">
        <v>102</v>
      </c>
      <c r="L124" s="116"/>
      <c r="M124" s="56" t="s">
        <v>1</v>
      </c>
      <c r="N124" s="57" t="s">
        <v>35</v>
      </c>
      <c r="O124" s="57" t="s">
        <v>103</v>
      </c>
      <c r="P124" s="57" t="s">
        <v>104</v>
      </c>
      <c r="Q124" s="57" t="s">
        <v>105</v>
      </c>
      <c r="R124" s="57" t="s">
        <v>106</v>
      </c>
      <c r="S124" s="57" t="s">
        <v>107</v>
      </c>
      <c r="T124" s="58" t="s">
        <v>108</v>
      </c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</row>
    <row r="125" spans="1:65" s="2" customFormat="1" ht="22.9" customHeight="1">
      <c r="A125" s="26"/>
      <c r="B125" s="27"/>
      <c r="C125" s="63" t="s">
        <v>82</v>
      </c>
      <c r="D125" s="26"/>
      <c r="E125" s="26"/>
      <c r="F125" s="26"/>
      <c r="G125" s="26"/>
      <c r="H125" s="26"/>
      <c r="I125" s="26"/>
      <c r="J125" s="117">
        <f>BK125</f>
        <v>0</v>
      </c>
      <c r="K125" s="26"/>
      <c r="L125" s="27"/>
      <c r="M125" s="59"/>
      <c r="N125" s="50"/>
      <c r="O125" s="60"/>
      <c r="P125" s="118">
        <f>P126+P162</f>
        <v>561.6754805999999</v>
      </c>
      <c r="Q125" s="60"/>
      <c r="R125" s="118">
        <f>R126+R162</f>
        <v>18.303047579999998</v>
      </c>
      <c r="S125" s="60"/>
      <c r="T125" s="119">
        <f>T126+T162</f>
        <v>31.044800000000002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70</v>
      </c>
      <c r="AU125" s="14" t="s">
        <v>83</v>
      </c>
      <c r="BK125" s="120">
        <f>BK126+BK162</f>
        <v>0</v>
      </c>
    </row>
    <row r="126" spans="1:65" s="12" customFormat="1" ht="25.9" customHeight="1">
      <c r="B126" s="121"/>
      <c r="D126" s="122" t="s">
        <v>70</v>
      </c>
      <c r="E126" s="123" t="s">
        <v>109</v>
      </c>
      <c r="F126" s="123" t="s">
        <v>110</v>
      </c>
      <c r="J126" s="124">
        <f>BK126</f>
        <v>0</v>
      </c>
      <c r="L126" s="121"/>
      <c r="M126" s="125"/>
      <c r="N126" s="126"/>
      <c r="O126" s="126"/>
      <c r="P126" s="127">
        <f>P127+P134+P137+P147</f>
        <v>314.07687499999997</v>
      </c>
      <c r="Q126" s="126"/>
      <c r="R126" s="127">
        <f>R127+R134+R137+R147</f>
        <v>13.109829</v>
      </c>
      <c r="S126" s="126"/>
      <c r="T126" s="128">
        <f>T127+T134+T137+T147</f>
        <v>28.679000000000002</v>
      </c>
      <c r="AR126" s="122" t="s">
        <v>76</v>
      </c>
      <c r="AT126" s="129" t="s">
        <v>70</v>
      </c>
      <c r="AU126" s="129" t="s">
        <v>71</v>
      </c>
      <c r="AY126" s="122" t="s">
        <v>111</v>
      </c>
      <c r="BK126" s="130">
        <f>BK127+BK134+BK137+BK147</f>
        <v>0</v>
      </c>
    </row>
    <row r="127" spans="1:65" s="12" customFormat="1" ht="22.9" customHeight="1">
      <c r="B127" s="121"/>
      <c r="D127" s="122" t="s">
        <v>70</v>
      </c>
      <c r="E127" s="131" t="s">
        <v>76</v>
      </c>
      <c r="F127" s="131" t="s">
        <v>112</v>
      </c>
      <c r="J127" s="132">
        <f>BK127</f>
        <v>0</v>
      </c>
      <c r="L127" s="121"/>
      <c r="M127" s="125"/>
      <c r="N127" s="126"/>
      <c r="O127" s="126"/>
      <c r="P127" s="127">
        <f>SUM(P128:P133)</f>
        <v>8.1143300000000007</v>
      </c>
      <c r="Q127" s="126"/>
      <c r="R127" s="127">
        <f>SUM(R128:R133)</f>
        <v>5.899999999999999E-3</v>
      </c>
      <c r="S127" s="126"/>
      <c r="T127" s="128">
        <f>SUM(T128:T133)</f>
        <v>0</v>
      </c>
      <c r="AR127" s="122" t="s">
        <v>76</v>
      </c>
      <c r="AT127" s="129" t="s">
        <v>70</v>
      </c>
      <c r="AU127" s="129" t="s">
        <v>76</v>
      </c>
      <c r="AY127" s="122" t="s">
        <v>111</v>
      </c>
      <c r="BK127" s="130">
        <f>SUM(BK128:BK133)</f>
        <v>0</v>
      </c>
    </row>
    <row r="128" spans="1:65" s="2" customFormat="1" ht="24" customHeight="1">
      <c r="A128" s="26"/>
      <c r="B128" s="133"/>
      <c r="C128" s="134" t="s">
        <v>76</v>
      </c>
      <c r="D128" s="134" t="s">
        <v>113</v>
      </c>
      <c r="E128" s="135" t="s">
        <v>114</v>
      </c>
      <c r="F128" s="136" t="s">
        <v>115</v>
      </c>
      <c r="G128" s="137" t="s">
        <v>116</v>
      </c>
      <c r="H128" s="138">
        <v>19</v>
      </c>
      <c r="I128" s="138"/>
      <c r="J128" s="138"/>
      <c r="K128" s="139"/>
      <c r="L128" s="27"/>
      <c r="M128" s="140" t="s">
        <v>1</v>
      </c>
      <c r="N128" s="141" t="s">
        <v>37</v>
      </c>
      <c r="O128" s="142">
        <v>0.26800000000000002</v>
      </c>
      <c r="P128" s="142">
        <f t="shared" ref="P128:P133" si="0">O128*H128</f>
        <v>5.0920000000000005</v>
      </c>
      <c r="Q128" s="142">
        <v>0</v>
      </c>
      <c r="R128" s="142">
        <f t="shared" ref="R128:R133" si="1">Q128*H128</f>
        <v>0</v>
      </c>
      <c r="S128" s="142">
        <v>0</v>
      </c>
      <c r="T128" s="143">
        <f t="shared" ref="T128:T133" si="2"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4" t="s">
        <v>117</v>
      </c>
      <c r="AT128" s="144" t="s">
        <v>113</v>
      </c>
      <c r="AU128" s="144" t="s">
        <v>118</v>
      </c>
      <c r="AY128" s="14" t="s">
        <v>111</v>
      </c>
      <c r="BE128" s="145">
        <f t="shared" ref="BE128:BE133" si="3">IF(N128="základná",J128,0)</f>
        <v>0</v>
      </c>
      <c r="BF128" s="145">
        <f t="shared" ref="BF128:BF133" si="4">IF(N128="znížená",J128,0)</f>
        <v>0</v>
      </c>
      <c r="BG128" s="145">
        <f t="shared" ref="BG128:BG133" si="5">IF(N128="zákl. prenesená",J128,0)</f>
        <v>0</v>
      </c>
      <c r="BH128" s="145">
        <f t="shared" ref="BH128:BH133" si="6">IF(N128="zníž. prenesená",J128,0)</f>
        <v>0</v>
      </c>
      <c r="BI128" s="145">
        <f t="shared" ref="BI128:BI133" si="7">IF(N128="nulová",J128,0)</f>
        <v>0</v>
      </c>
      <c r="BJ128" s="14" t="s">
        <v>118</v>
      </c>
      <c r="BK128" s="146">
        <f t="shared" ref="BK128:BK133" si="8">ROUND(I128*H128,3)</f>
        <v>0</v>
      </c>
      <c r="BL128" s="14" t="s">
        <v>117</v>
      </c>
      <c r="BM128" s="144" t="s">
        <v>119</v>
      </c>
    </row>
    <row r="129" spans="1:65" s="2" customFormat="1" ht="24" customHeight="1">
      <c r="A129" s="26"/>
      <c r="B129" s="133"/>
      <c r="C129" s="134" t="s">
        <v>118</v>
      </c>
      <c r="D129" s="134" t="s">
        <v>113</v>
      </c>
      <c r="E129" s="135" t="s">
        <v>120</v>
      </c>
      <c r="F129" s="136" t="s">
        <v>121</v>
      </c>
      <c r="G129" s="137" t="s">
        <v>116</v>
      </c>
      <c r="H129" s="138">
        <v>19</v>
      </c>
      <c r="I129" s="138"/>
      <c r="J129" s="138"/>
      <c r="K129" s="139"/>
      <c r="L129" s="27"/>
      <c r="M129" s="140" t="s">
        <v>1</v>
      </c>
      <c r="N129" s="141" t="s">
        <v>37</v>
      </c>
      <c r="O129" s="142">
        <v>0.15906999999999999</v>
      </c>
      <c r="P129" s="142">
        <f t="shared" si="0"/>
        <v>3.0223299999999997</v>
      </c>
      <c r="Q129" s="142">
        <v>0</v>
      </c>
      <c r="R129" s="142">
        <f t="shared" si="1"/>
        <v>0</v>
      </c>
      <c r="S129" s="142">
        <v>0</v>
      </c>
      <c r="T129" s="143">
        <f t="shared" si="2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4" t="s">
        <v>117</v>
      </c>
      <c r="AT129" s="144" t="s">
        <v>113</v>
      </c>
      <c r="AU129" s="144" t="s">
        <v>118</v>
      </c>
      <c r="AY129" s="14" t="s">
        <v>111</v>
      </c>
      <c r="BE129" s="145">
        <f t="shared" si="3"/>
        <v>0</v>
      </c>
      <c r="BF129" s="145">
        <f t="shared" si="4"/>
        <v>0</v>
      </c>
      <c r="BG129" s="145">
        <f t="shared" si="5"/>
        <v>0</v>
      </c>
      <c r="BH129" s="145">
        <f t="shared" si="6"/>
        <v>0</v>
      </c>
      <c r="BI129" s="145">
        <f t="shared" si="7"/>
        <v>0</v>
      </c>
      <c r="BJ129" s="14" t="s">
        <v>118</v>
      </c>
      <c r="BK129" s="146">
        <f t="shared" si="8"/>
        <v>0</v>
      </c>
      <c r="BL129" s="14" t="s">
        <v>117</v>
      </c>
      <c r="BM129" s="144" t="s">
        <v>122</v>
      </c>
    </row>
    <row r="130" spans="1:65" s="2" customFormat="1" ht="24" customHeight="1">
      <c r="A130" s="26"/>
      <c r="B130" s="133"/>
      <c r="C130" s="147" t="s">
        <v>123</v>
      </c>
      <c r="D130" s="147" t="s">
        <v>124</v>
      </c>
      <c r="E130" s="148" t="s">
        <v>125</v>
      </c>
      <c r="F130" s="149" t="s">
        <v>126</v>
      </c>
      <c r="G130" s="150" t="s">
        <v>116</v>
      </c>
      <c r="H130" s="151">
        <v>6</v>
      </c>
      <c r="I130" s="151"/>
      <c r="J130" s="151"/>
      <c r="K130" s="152"/>
      <c r="L130" s="153"/>
      <c r="M130" s="154" t="s">
        <v>1</v>
      </c>
      <c r="N130" s="155" t="s">
        <v>37</v>
      </c>
      <c r="O130" s="142">
        <v>0</v>
      </c>
      <c r="P130" s="142">
        <f t="shared" si="0"/>
        <v>0</v>
      </c>
      <c r="Q130" s="142">
        <v>2.9999999999999997E-4</v>
      </c>
      <c r="R130" s="142">
        <f t="shared" si="1"/>
        <v>1.8E-3</v>
      </c>
      <c r="S130" s="142">
        <v>0</v>
      </c>
      <c r="T130" s="143">
        <f t="shared" si="2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4" t="s">
        <v>127</v>
      </c>
      <c r="AT130" s="144" t="s">
        <v>124</v>
      </c>
      <c r="AU130" s="144" t="s">
        <v>118</v>
      </c>
      <c r="AY130" s="14" t="s">
        <v>111</v>
      </c>
      <c r="BE130" s="145">
        <f t="shared" si="3"/>
        <v>0</v>
      </c>
      <c r="BF130" s="145">
        <f t="shared" si="4"/>
        <v>0</v>
      </c>
      <c r="BG130" s="145">
        <f t="shared" si="5"/>
        <v>0</v>
      </c>
      <c r="BH130" s="145">
        <f t="shared" si="6"/>
        <v>0</v>
      </c>
      <c r="BI130" s="145">
        <f t="shared" si="7"/>
        <v>0</v>
      </c>
      <c r="BJ130" s="14" t="s">
        <v>118</v>
      </c>
      <c r="BK130" s="146">
        <f t="shared" si="8"/>
        <v>0</v>
      </c>
      <c r="BL130" s="14" t="s">
        <v>117</v>
      </c>
      <c r="BM130" s="144" t="s">
        <v>128</v>
      </c>
    </row>
    <row r="131" spans="1:65" s="2" customFormat="1" ht="24" customHeight="1">
      <c r="A131" s="26"/>
      <c r="B131" s="133"/>
      <c r="C131" s="147" t="s">
        <v>117</v>
      </c>
      <c r="D131" s="147" t="s">
        <v>124</v>
      </c>
      <c r="E131" s="148" t="s">
        <v>129</v>
      </c>
      <c r="F131" s="149" t="s">
        <v>130</v>
      </c>
      <c r="G131" s="150" t="s">
        <v>116</v>
      </c>
      <c r="H131" s="151">
        <v>2</v>
      </c>
      <c r="I131" s="151"/>
      <c r="J131" s="151"/>
      <c r="K131" s="152"/>
      <c r="L131" s="153"/>
      <c r="M131" s="154" t="s">
        <v>1</v>
      </c>
      <c r="N131" s="155" t="s">
        <v>37</v>
      </c>
      <c r="O131" s="142">
        <v>0</v>
      </c>
      <c r="P131" s="142">
        <f t="shared" si="0"/>
        <v>0</v>
      </c>
      <c r="Q131" s="142">
        <v>4.0000000000000002E-4</v>
      </c>
      <c r="R131" s="142">
        <f t="shared" si="1"/>
        <v>8.0000000000000004E-4</v>
      </c>
      <c r="S131" s="142">
        <v>0</v>
      </c>
      <c r="T131" s="143">
        <f t="shared" si="2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4" t="s">
        <v>127</v>
      </c>
      <c r="AT131" s="144" t="s">
        <v>124</v>
      </c>
      <c r="AU131" s="144" t="s">
        <v>118</v>
      </c>
      <c r="AY131" s="14" t="s">
        <v>111</v>
      </c>
      <c r="BE131" s="145">
        <f t="shared" si="3"/>
        <v>0</v>
      </c>
      <c r="BF131" s="145">
        <f t="shared" si="4"/>
        <v>0</v>
      </c>
      <c r="BG131" s="145">
        <f t="shared" si="5"/>
        <v>0</v>
      </c>
      <c r="BH131" s="145">
        <f t="shared" si="6"/>
        <v>0</v>
      </c>
      <c r="BI131" s="145">
        <f t="shared" si="7"/>
        <v>0</v>
      </c>
      <c r="BJ131" s="14" t="s">
        <v>118</v>
      </c>
      <c r="BK131" s="146">
        <f t="shared" si="8"/>
        <v>0</v>
      </c>
      <c r="BL131" s="14" t="s">
        <v>117</v>
      </c>
      <c r="BM131" s="144" t="s">
        <v>131</v>
      </c>
    </row>
    <row r="132" spans="1:65" s="2" customFormat="1" ht="24" customHeight="1">
      <c r="A132" s="26"/>
      <c r="B132" s="133"/>
      <c r="C132" s="147" t="s">
        <v>132</v>
      </c>
      <c r="D132" s="147" t="s">
        <v>124</v>
      </c>
      <c r="E132" s="148" t="s">
        <v>133</v>
      </c>
      <c r="F132" s="149" t="s">
        <v>134</v>
      </c>
      <c r="G132" s="150" t="s">
        <v>116</v>
      </c>
      <c r="H132" s="151">
        <v>8</v>
      </c>
      <c r="I132" s="151"/>
      <c r="J132" s="151"/>
      <c r="K132" s="152"/>
      <c r="L132" s="153"/>
      <c r="M132" s="154" t="s">
        <v>1</v>
      </c>
      <c r="N132" s="155" t="s">
        <v>37</v>
      </c>
      <c r="O132" s="142">
        <v>0</v>
      </c>
      <c r="P132" s="142">
        <f t="shared" si="0"/>
        <v>0</v>
      </c>
      <c r="Q132" s="142">
        <v>2.9999999999999997E-4</v>
      </c>
      <c r="R132" s="142">
        <f t="shared" si="1"/>
        <v>2.3999999999999998E-3</v>
      </c>
      <c r="S132" s="142">
        <v>0</v>
      </c>
      <c r="T132" s="143">
        <f t="shared" si="2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4" t="s">
        <v>127</v>
      </c>
      <c r="AT132" s="144" t="s">
        <v>124</v>
      </c>
      <c r="AU132" s="144" t="s">
        <v>118</v>
      </c>
      <c r="AY132" s="14" t="s">
        <v>111</v>
      </c>
      <c r="BE132" s="145">
        <f t="shared" si="3"/>
        <v>0</v>
      </c>
      <c r="BF132" s="145">
        <f t="shared" si="4"/>
        <v>0</v>
      </c>
      <c r="BG132" s="145">
        <f t="shared" si="5"/>
        <v>0</v>
      </c>
      <c r="BH132" s="145">
        <f t="shared" si="6"/>
        <v>0</v>
      </c>
      <c r="BI132" s="145">
        <f t="shared" si="7"/>
        <v>0</v>
      </c>
      <c r="BJ132" s="14" t="s">
        <v>118</v>
      </c>
      <c r="BK132" s="146">
        <f t="shared" si="8"/>
        <v>0</v>
      </c>
      <c r="BL132" s="14" t="s">
        <v>117</v>
      </c>
      <c r="BM132" s="144" t="s">
        <v>135</v>
      </c>
    </row>
    <row r="133" spans="1:65" s="2" customFormat="1" ht="24" customHeight="1">
      <c r="A133" s="26"/>
      <c r="B133" s="133"/>
      <c r="C133" s="147" t="s">
        <v>136</v>
      </c>
      <c r="D133" s="147" t="s">
        <v>124</v>
      </c>
      <c r="E133" s="148" t="s">
        <v>137</v>
      </c>
      <c r="F133" s="149" t="s">
        <v>138</v>
      </c>
      <c r="G133" s="150" t="s">
        <v>116</v>
      </c>
      <c r="H133" s="151">
        <v>3</v>
      </c>
      <c r="I133" s="151"/>
      <c r="J133" s="151"/>
      <c r="K133" s="152"/>
      <c r="L133" s="153"/>
      <c r="M133" s="154" t="s">
        <v>1</v>
      </c>
      <c r="N133" s="155" t="s">
        <v>37</v>
      </c>
      <c r="O133" s="142">
        <v>0</v>
      </c>
      <c r="P133" s="142">
        <f t="shared" si="0"/>
        <v>0</v>
      </c>
      <c r="Q133" s="142">
        <v>2.9999999999999997E-4</v>
      </c>
      <c r="R133" s="142">
        <f t="shared" si="1"/>
        <v>8.9999999999999998E-4</v>
      </c>
      <c r="S133" s="142">
        <v>0</v>
      </c>
      <c r="T133" s="143">
        <f t="shared" si="2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4" t="s">
        <v>127</v>
      </c>
      <c r="AT133" s="144" t="s">
        <v>124</v>
      </c>
      <c r="AU133" s="144" t="s">
        <v>118</v>
      </c>
      <c r="AY133" s="14" t="s">
        <v>111</v>
      </c>
      <c r="BE133" s="145">
        <f t="shared" si="3"/>
        <v>0</v>
      </c>
      <c r="BF133" s="145">
        <f t="shared" si="4"/>
        <v>0</v>
      </c>
      <c r="BG133" s="145">
        <f t="shared" si="5"/>
        <v>0</v>
      </c>
      <c r="BH133" s="145">
        <f t="shared" si="6"/>
        <v>0</v>
      </c>
      <c r="BI133" s="145">
        <f t="shared" si="7"/>
        <v>0</v>
      </c>
      <c r="BJ133" s="14" t="s">
        <v>118</v>
      </c>
      <c r="BK133" s="146">
        <f t="shared" si="8"/>
        <v>0</v>
      </c>
      <c r="BL133" s="14" t="s">
        <v>117</v>
      </c>
      <c r="BM133" s="144" t="s">
        <v>139</v>
      </c>
    </row>
    <row r="134" spans="1:65" s="12" customFormat="1" ht="22.9" customHeight="1">
      <c r="B134" s="121"/>
      <c r="D134" s="122" t="s">
        <v>70</v>
      </c>
      <c r="E134" s="131" t="s">
        <v>123</v>
      </c>
      <c r="F134" s="131" t="s">
        <v>140</v>
      </c>
      <c r="J134" s="132"/>
      <c r="L134" s="121"/>
      <c r="M134" s="125"/>
      <c r="N134" s="126"/>
      <c r="O134" s="126"/>
      <c r="P134" s="127">
        <f>SUM(P135:P136)</f>
        <v>3.6493000000000002</v>
      </c>
      <c r="Q134" s="126"/>
      <c r="R134" s="127">
        <f>SUM(R135:R136)</f>
        <v>0.29553999999999997</v>
      </c>
      <c r="S134" s="126"/>
      <c r="T134" s="128">
        <f>SUM(T135:T136)</f>
        <v>0</v>
      </c>
      <c r="AR134" s="122" t="s">
        <v>76</v>
      </c>
      <c r="AT134" s="129" t="s">
        <v>70</v>
      </c>
      <c r="AU134" s="129" t="s">
        <v>76</v>
      </c>
      <c r="AY134" s="122" t="s">
        <v>111</v>
      </c>
      <c r="BK134" s="130">
        <f>SUM(BK135:BK136)</f>
        <v>0</v>
      </c>
    </row>
    <row r="135" spans="1:65" s="2" customFormat="1" ht="24" customHeight="1">
      <c r="A135" s="26"/>
      <c r="B135" s="133"/>
      <c r="C135" s="134" t="s">
        <v>141</v>
      </c>
      <c r="D135" s="134" t="s">
        <v>113</v>
      </c>
      <c r="E135" s="135" t="s">
        <v>142</v>
      </c>
      <c r="F135" s="136" t="s">
        <v>143</v>
      </c>
      <c r="G135" s="137" t="s">
        <v>116</v>
      </c>
      <c r="H135" s="138">
        <v>13</v>
      </c>
      <c r="I135" s="138"/>
      <c r="J135" s="138"/>
      <c r="K135" s="139"/>
      <c r="L135" s="27"/>
      <c r="M135" s="140" t="s">
        <v>1</v>
      </c>
      <c r="N135" s="141" t="s">
        <v>37</v>
      </c>
      <c r="O135" s="142">
        <v>0.2545</v>
      </c>
      <c r="P135" s="142">
        <f>O135*H135</f>
        <v>3.3085</v>
      </c>
      <c r="Q135" s="142">
        <v>2.0559999999999998E-2</v>
      </c>
      <c r="R135" s="142">
        <f>Q135*H135</f>
        <v>0.26727999999999996</v>
      </c>
      <c r="S135" s="142">
        <v>0</v>
      </c>
      <c r="T135" s="143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4" t="s">
        <v>117</v>
      </c>
      <c r="AT135" s="144" t="s">
        <v>113</v>
      </c>
      <c r="AU135" s="144" t="s">
        <v>118</v>
      </c>
      <c r="AY135" s="14" t="s">
        <v>111</v>
      </c>
      <c r="BE135" s="145">
        <f>IF(N135="základná",J135,0)</f>
        <v>0</v>
      </c>
      <c r="BF135" s="145">
        <f>IF(N135="znížená",J135,0)</f>
        <v>0</v>
      </c>
      <c r="BG135" s="145">
        <f>IF(N135="zákl. prenesená",J135,0)</f>
        <v>0</v>
      </c>
      <c r="BH135" s="145">
        <f>IF(N135="zníž. prenesená",J135,0)</f>
        <v>0</v>
      </c>
      <c r="BI135" s="145">
        <f>IF(N135="nulová",J135,0)</f>
        <v>0</v>
      </c>
      <c r="BJ135" s="14" t="s">
        <v>118</v>
      </c>
      <c r="BK135" s="146">
        <f>ROUND(I135*H135,3)</f>
        <v>0</v>
      </c>
      <c r="BL135" s="14" t="s">
        <v>117</v>
      </c>
      <c r="BM135" s="144" t="s">
        <v>144</v>
      </c>
    </row>
    <row r="136" spans="1:65" s="2" customFormat="1" ht="24" customHeight="1">
      <c r="A136" s="26"/>
      <c r="B136" s="133"/>
      <c r="C136" s="134" t="s">
        <v>127</v>
      </c>
      <c r="D136" s="134" t="s">
        <v>113</v>
      </c>
      <c r="E136" s="135" t="s">
        <v>145</v>
      </c>
      <c r="F136" s="136" t="s">
        <v>146</v>
      </c>
      <c r="G136" s="137" t="s">
        <v>116</v>
      </c>
      <c r="H136" s="138">
        <v>1</v>
      </c>
      <c r="I136" s="138"/>
      <c r="J136" s="138"/>
      <c r="K136" s="139"/>
      <c r="L136" s="27"/>
      <c r="M136" s="140" t="s">
        <v>1</v>
      </c>
      <c r="N136" s="141" t="s">
        <v>37</v>
      </c>
      <c r="O136" s="142">
        <v>0.34079999999999999</v>
      </c>
      <c r="P136" s="142">
        <f>O136*H136</f>
        <v>0.34079999999999999</v>
      </c>
      <c r="Q136" s="142">
        <v>2.826E-2</v>
      </c>
      <c r="R136" s="142">
        <f>Q136*H136</f>
        <v>2.826E-2</v>
      </c>
      <c r="S136" s="142">
        <v>0</v>
      </c>
      <c r="T136" s="143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4" t="s">
        <v>117</v>
      </c>
      <c r="AT136" s="144" t="s">
        <v>113</v>
      </c>
      <c r="AU136" s="144" t="s">
        <v>118</v>
      </c>
      <c r="AY136" s="14" t="s">
        <v>111</v>
      </c>
      <c r="BE136" s="145">
        <f>IF(N136="základná",J136,0)</f>
        <v>0</v>
      </c>
      <c r="BF136" s="145">
        <f>IF(N136="znížená",J136,0)</f>
        <v>0</v>
      </c>
      <c r="BG136" s="145">
        <f>IF(N136="zákl. prenesená",J136,0)</f>
        <v>0</v>
      </c>
      <c r="BH136" s="145">
        <f>IF(N136="zníž. prenesená",J136,0)</f>
        <v>0</v>
      </c>
      <c r="BI136" s="145">
        <f>IF(N136="nulová",J136,0)</f>
        <v>0</v>
      </c>
      <c r="BJ136" s="14" t="s">
        <v>118</v>
      </c>
      <c r="BK136" s="146">
        <f>ROUND(I136*H136,3)</f>
        <v>0</v>
      </c>
      <c r="BL136" s="14" t="s">
        <v>117</v>
      </c>
      <c r="BM136" s="144" t="s">
        <v>147</v>
      </c>
    </row>
    <row r="137" spans="1:65" s="12" customFormat="1" ht="22.9" customHeight="1">
      <c r="B137" s="121"/>
      <c r="D137" s="122" t="s">
        <v>70</v>
      </c>
      <c r="E137" s="131" t="s">
        <v>136</v>
      </c>
      <c r="F137" s="131" t="s">
        <v>148</v>
      </c>
      <c r="J137" s="132"/>
      <c r="L137" s="121"/>
      <c r="M137" s="125"/>
      <c r="N137" s="126"/>
      <c r="O137" s="126"/>
      <c r="P137" s="127">
        <f>SUM(P138:P146)</f>
        <v>128.32666</v>
      </c>
      <c r="Q137" s="126"/>
      <c r="R137" s="127">
        <f>SUM(R138:R146)</f>
        <v>12.632439</v>
      </c>
      <c r="S137" s="126"/>
      <c r="T137" s="128">
        <f>SUM(T138:T146)</f>
        <v>0</v>
      </c>
      <c r="AR137" s="122" t="s">
        <v>76</v>
      </c>
      <c r="AT137" s="129" t="s">
        <v>70</v>
      </c>
      <c r="AU137" s="129" t="s">
        <v>76</v>
      </c>
      <c r="AY137" s="122" t="s">
        <v>111</v>
      </c>
      <c r="BK137" s="130">
        <f>SUM(BK138:BK146)</f>
        <v>0</v>
      </c>
    </row>
    <row r="138" spans="1:65" s="2" customFormat="1" ht="24" customHeight="1">
      <c r="A138" s="26"/>
      <c r="B138" s="133"/>
      <c r="C138" s="134" t="s">
        <v>149</v>
      </c>
      <c r="D138" s="134" t="s">
        <v>113</v>
      </c>
      <c r="E138" s="135" t="s">
        <v>150</v>
      </c>
      <c r="F138" s="136" t="s">
        <v>151</v>
      </c>
      <c r="G138" s="137" t="s">
        <v>152</v>
      </c>
      <c r="H138" s="138">
        <v>115</v>
      </c>
      <c r="I138" s="138"/>
      <c r="J138" s="138"/>
      <c r="K138" s="139"/>
      <c r="L138" s="27"/>
      <c r="M138" s="140" t="s">
        <v>1</v>
      </c>
      <c r="N138" s="141" t="s">
        <v>37</v>
      </c>
      <c r="O138" s="142">
        <v>5.2040000000000003E-2</v>
      </c>
      <c r="P138" s="142">
        <f t="shared" ref="P138:P146" si="9">O138*H138</f>
        <v>5.9846000000000004</v>
      </c>
      <c r="Q138" s="142">
        <v>2.0000000000000001E-4</v>
      </c>
      <c r="R138" s="142">
        <f t="shared" ref="R138:R146" si="10">Q138*H138</f>
        <v>2.3E-2</v>
      </c>
      <c r="S138" s="142">
        <v>0</v>
      </c>
      <c r="T138" s="143">
        <f t="shared" ref="T138:T146" si="11"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4" t="s">
        <v>117</v>
      </c>
      <c r="AT138" s="144" t="s">
        <v>113</v>
      </c>
      <c r="AU138" s="144" t="s">
        <v>118</v>
      </c>
      <c r="AY138" s="14" t="s">
        <v>111</v>
      </c>
      <c r="BE138" s="145">
        <f t="shared" ref="BE138:BE146" si="12">IF(N138="základná",J138,0)</f>
        <v>0</v>
      </c>
      <c r="BF138" s="145">
        <f t="shared" ref="BF138:BF146" si="13">IF(N138="znížená",J138,0)</f>
        <v>0</v>
      </c>
      <c r="BG138" s="145">
        <f t="shared" ref="BG138:BG146" si="14">IF(N138="zákl. prenesená",J138,0)</f>
        <v>0</v>
      </c>
      <c r="BH138" s="145">
        <f t="shared" ref="BH138:BH146" si="15">IF(N138="zníž. prenesená",J138,0)</f>
        <v>0</v>
      </c>
      <c r="BI138" s="145">
        <f t="shared" ref="BI138:BI146" si="16">IF(N138="nulová",J138,0)</f>
        <v>0</v>
      </c>
      <c r="BJ138" s="14" t="s">
        <v>118</v>
      </c>
      <c r="BK138" s="146">
        <f t="shared" ref="BK138:BK146" si="17">ROUND(I138*H138,3)</f>
        <v>0</v>
      </c>
      <c r="BL138" s="14" t="s">
        <v>117</v>
      </c>
      <c r="BM138" s="144" t="s">
        <v>153</v>
      </c>
    </row>
    <row r="139" spans="1:65" s="2" customFormat="1" ht="24" customHeight="1">
      <c r="A139" s="26"/>
      <c r="B139" s="133"/>
      <c r="C139" s="134" t="s">
        <v>154</v>
      </c>
      <c r="D139" s="134" t="s">
        <v>113</v>
      </c>
      <c r="E139" s="135" t="s">
        <v>155</v>
      </c>
      <c r="F139" s="136" t="s">
        <v>156</v>
      </c>
      <c r="G139" s="137" t="s">
        <v>152</v>
      </c>
      <c r="H139" s="138">
        <v>115</v>
      </c>
      <c r="I139" s="138"/>
      <c r="J139" s="138"/>
      <c r="K139" s="139"/>
      <c r="L139" s="27"/>
      <c r="M139" s="140" t="s">
        <v>1</v>
      </c>
      <c r="N139" s="141" t="s">
        <v>37</v>
      </c>
      <c r="O139" s="142">
        <v>0.34810000000000002</v>
      </c>
      <c r="P139" s="142">
        <f t="shared" si="9"/>
        <v>40.031500000000001</v>
      </c>
      <c r="Q139" s="142">
        <v>7.8799999999999999E-3</v>
      </c>
      <c r="R139" s="142">
        <f t="shared" si="10"/>
        <v>0.90620000000000001</v>
      </c>
      <c r="S139" s="142">
        <v>0</v>
      </c>
      <c r="T139" s="143">
        <f t="shared" si="11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4" t="s">
        <v>117</v>
      </c>
      <c r="AT139" s="144" t="s">
        <v>113</v>
      </c>
      <c r="AU139" s="144" t="s">
        <v>118</v>
      </c>
      <c r="AY139" s="14" t="s">
        <v>111</v>
      </c>
      <c r="BE139" s="145">
        <f t="shared" si="12"/>
        <v>0</v>
      </c>
      <c r="BF139" s="145">
        <f t="shared" si="13"/>
        <v>0</v>
      </c>
      <c r="BG139" s="145">
        <f t="shared" si="14"/>
        <v>0</v>
      </c>
      <c r="BH139" s="145">
        <f t="shared" si="15"/>
        <v>0</v>
      </c>
      <c r="BI139" s="145">
        <f t="shared" si="16"/>
        <v>0</v>
      </c>
      <c r="BJ139" s="14" t="s">
        <v>118</v>
      </c>
      <c r="BK139" s="146">
        <f t="shared" si="17"/>
        <v>0</v>
      </c>
      <c r="BL139" s="14" t="s">
        <v>117</v>
      </c>
      <c r="BM139" s="144" t="s">
        <v>157</v>
      </c>
    </row>
    <row r="140" spans="1:65" s="2" customFormat="1" ht="24" customHeight="1">
      <c r="A140" s="26"/>
      <c r="B140" s="133"/>
      <c r="C140" s="134" t="s">
        <v>158</v>
      </c>
      <c r="D140" s="134" t="s">
        <v>113</v>
      </c>
      <c r="E140" s="135" t="s">
        <v>159</v>
      </c>
      <c r="F140" s="136" t="s">
        <v>160</v>
      </c>
      <c r="G140" s="137" t="s">
        <v>152</v>
      </c>
      <c r="H140" s="138">
        <v>115</v>
      </c>
      <c r="I140" s="138"/>
      <c r="J140" s="138"/>
      <c r="K140" s="139"/>
      <c r="L140" s="27"/>
      <c r="M140" s="140" t="s">
        <v>1</v>
      </c>
      <c r="N140" s="141" t="s">
        <v>37</v>
      </c>
      <c r="O140" s="142">
        <v>0.11118</v>
      </c>
      <c r="P140" s="142">
        <f t="shared" si="9"/>
        <v>12.7857</v>
      </c>
      <c r="Q140" s="142">
        <v>4.15E-3</v>
      </c>
      <c r="R140" s="142">
        <f t="shared" si="10"/>
        <v>0.47725000000000001</v>
      </c>
      <c r="S140" s="142">
        <v>0</v>
      </c>
      <c r="T140" s="143">
        <f t="shared" si="11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4" t="s">
        <v>117</v>
      </c>
      <c r="AT140" s="144" t="s">
        <v>113</v>
      </c>
      <c r="AU140" s="144" t="s">
        <v>118</v>
      </c>
      <c r="AY140" s="14" t="s">
        <v>111</v>
      </c>
      <c r="BE140" s="145">
        <f t="shared" si="12"/>
        <v>0</v>
      </c>
      <c r="BF140" s="145">
        <f t="shared" si="13"/>
        <v>0</v>
      </c>
      <c r="BG140" s="145">
        <f t="shared" si="14"/>
        <v>0</v>
      </c>
      <c r="BH140" s="145">
        <f t="shared" si="15"/>
        <v>0</v>
      </c>
      <c r="BI140" s="145">
        <f t="shared" si="16"/>
        <v>0</v>
      </c>
      <c r="BJ140" s="14" t="s">
        <v>118</v>
      </c>
      <c r="BK140" s="146">
        <f t="shared" si="17"/>
        <v>0</v>
      </c>
      <c r="BL140" s="14" t="s">
        <v>117</v>
      </c>
      <c r="BM140" s="144" t="s">
        <v>161</v>
      </c>
    </row>
    <row r="141" spans="1:65" s="2" customFormat="1" ht="24" customHeight="1">
      <c r="A141" s="26"/>
      <c r="B141" s="133"/>
      <c r="C141" s="134" t="s">
        <v>162</v>
      </c>
      <c r="D141" s="134" t="s">
        <v>113</v>
      </c>
      <c r="E141" s="135" t="s">
        <v>163</v>
      </c>
      <c r="F141" s="136" t="s">
        <v>164</v>
      </c>
      <c r="G141" s="137" t="s">
        <v>152</v>
      </c>
      <c r="H141" s="138">
        <v>108.2</v>
      </c>
      <c r="I141" s="138"/>
      <c r="J141" s="138"/>
      <c r="K141" s="139"/>
      <c r="L141" s="27"/>
      <c r="M141" s="140" t="s">
        <v>1</v>
      </c>
      <c r="N141" s="141" t="s">
        <v>37</v>
      </c>
      <c r="O141" s="142">
        <v>1.001E-2</v>
      </c>
      <c r="P141" s="142">
        <f t="shared" si="9"/>
        <v>1.0830820000000001</v>
      </c>
      <c r="Q141" s="142">
        <v>0</v>
      </c>
      <c r="R141" s="142">
        <f t="shared" si="10"/>
        <v>0</v>
      </c>
      <c r="S141" s="142">
        <v>0</v>
      </c>
      <c r="T141" s="143">
        <f t="shared" si="11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4" t="s">
        <v>117</v>
      </c>
      <c r="AT141" s="144" t="s">
        <v>113</v>
      </c>
      <c r="AU141" s="144" t="s">
        <v>118</v>
      </c>
      <c r="AY141" s="14" t="s">
        <v>111</v>
      </c>
      <c r="BE141" s="145">
        <f t="shared" si="12"/>
        <v>0</v>
      </c>
      <c r="BF141" s="145">
        <f t="shared" si="13"/>
        <v>0</v>
      </c>
      <c r="BG141" s="145">
        <f t="shared" si="14"/>
        <v>0</v>
      </c>
      <c r="BH141" s="145">
        <f t="shared" si="15"/>
        <v>0</v>
      </c>
      <c r="BI141" s="145">
        <f t="shared" si="16"/>
        <v>0</v>
      </c>
      <c r="BJ141" s="14" t="s">
        <v>118</v>
      </c>
      <c r="BK141" s="146">
        <f t="shared" si="17"/>
        <v>0</v>
      </c>
      <c r="BL141" s="14" t="s">
        <v>117</v>
      </c>
      <c r="BM141" s="144" t="s">
        <v>165</v>
      </c>
    </row>
    <row r="142" spans="1:65" s="2" customFormat="1" ht="24" customHeight="1">
      <c r="A142" s="26"/>
      <c r="B142" s="133"/>
      <c r="C142" s="147" t="s">
        <v>166</v>
      </c>
      <c r="D142" s="147" t="s">
        <v>124</v>
      </c>
      <c r="E142" s="148" t="s">
        <v>167</v>
      </c>
      <c r="F142" s="149" t="s">
        <v>168</v>
      </c>
      <c r="G142" s="150" t="s">
        <v>152</v>
      </c>
      <c r="H142" s="151">
        <v>124.43</v>
      </c>
      <c r="I142" s="151"/>
      <c r="J142" s="151"/>
      <c r="K142" s="152"/>
      <c r="L142" s="153"/>
      <c r="M142" s="154" t="s">
        <v>1</v>
      </c>
      <c r="N142" s="155" t="s">
        <v>37</v>
      </c>
      <c r="O142" s="142">
        <v>0</v>
      </c>
      <c r="P142" s="142">
        <f t="shared" si="9"/>
        <v>0</v>
      </c>
      <c r="Q142" s="142">
        <v>1E-4</v>
      </c>
      <c r="R142" s="142">
        <f t="shared" si="10"/>
        <v>1.2443000000000001E-2</v>
      </c>
      <c r="S142" s="142">
        <v>0</v>
      </c>
      <c r="T142" s="143">
        <f t="shared" si="11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4" t="s">
        <v>127</v>
      </c>
      <c r="AT142" s="144" t="s">
        <v>124</v>
      </c>
      <c r="AU142" s="144" t="s">
        <v>118</v>
      </c>
      <c r="AY142" s="14" t="s">
        <v>111</v>
      </c>
      <c r="BE142" s="145">
        <f t="shared" si="12"/>
        <v>0</v>
      </c>
      <c r="BF142" s="145">
        <f t="shared" si="13"/>
        <v>0</v>
      </c>
      <c r="BG142" s="145">
        <f t="shared" si="14"/>
        <v>0</v>
      </c>
      <c r="BH142" s="145">
        <f t="shared" si="15"/>
        <v>0</v>
      </c>
      <c r="BI142" s="145">
        <f t="shared" si="16"/>
        <v>0</v>
      </c>
      <c r="BJ142" s="14" t="s">
        <v>118</v>
      </c>
      <c r="BK142" s="146">
        <f t="shared" si="17"/>
        <v>0</v>
      </c>
      <c r="BL142" s="14" t="s">
        <v>117</v>
      </c>
      <c r="BM142" s="144" t="s">
        <v>169</v>
      </c>
    </row>
    <row r="143" spans="1:65" s="2" customFormat="1" ht="16.5" customHeight="1">
      <c r="A143" s="26"/>
      <c r="B143" s="133"/>
      <c r="C143" s="134" t="s">
        <v>170</v>
      </c>
      <c r="D143" s="134" t="s">
        <v>113</v>
      </c>
      <c r="E143" s="135" t="s">
        <v>171</v>
      </c>
      <c r="F143" s="136" t="s">
        <v>172</v>
      </c>
      <c r="G143" s="137" t="s">
        <v>173</v>
      </c>
      <c r="H143" s="138">
        <v>48</v>
      </c>
      <c r="I143" s="138"/>
      <c r="J143" s="138"/>
      <c r="K143" s="139"/>
      <c r="L143" s="27"/>
      <c r="M143" s="140" t="s">
        <v>1</v>
      </c>
      <c r="N143" s="141" t="s">
        <v>37</v>
      </c>
      <c r="O143" s="142">
        <v>1.5010000000000001E-2</v>
      </c>
      <c r="P143" s="142">
        <f t="shared" si="9"/>
        <v>0.72048000000000001</v>
      </c>
      <c r="Q143" s="142">
        <v>0</v>
      </c>
      <c r="R143" s="142">
        <f t="shared" si="10"/>
        <v>0</v>
      </c>
      <c r="S143" s="142">
        <v>0</v>
      </c>
      <c r="T143" s="143">
        <f t="shared" si="11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4" t="s">
        <v>117</v>
      </c>
      <c r="AT143" s="144" t="s">
        <v>113</v>
      </c>
      <c r="AU143" s="144" t="s">
        <v>118</v>
      </c>
      <c r="AY143" s="14" t="s">
        <v>111</v>
      </c>
      <c r="BE143" s="145">
        <f t="shared" si="12"/>
        <v>0</v>
      </c>
      <c r="BF143" s="145">
        <f t="shared" si="13"/>
        <v>0</v>
      </c>
      <c r="BG143" s="145">
        <f t="shared" si="14"/>
        <v>0</v>
      </c>
      <c r="BH143" s="145">
        <f t="shared" si="15"/>
        <v>0</v>
      </c>
      <c r="BI143" s="145">
        <f t="shared" si="16"/>
        <v>0</v>
      </c>
      <c r="BJ143" s="14" t="s">
        <v>118</v>
      </c>
      <c r="BK143" s="146">
        <f t="shared" si="17"/>
        <v>0</v>
      </c>
      <c r="BL143" s="14" t="s">
        <v>117</v>
      </c>
      <c r="BM143" s="144" t="s">
        <v>174</v>
      </c>
    </row>
    <row r="144" spans="1:65" s="2" customFormat="1" ht="24" customHeight="1">
      <c r="A144" s="26"/>
      <c r="B144" s="133"/>
      <c r="C144" s="147" t="s">
        <v>175</v>
      </c>
      <c r="D144" s="147" t="s">
        <v>124</v>
      </c>
      <c r="E144" s="148" t="s">
        <v>176</v>
      </c>
      <c r="F144" s="149" t="s">
        <v>177</v>
      </c>
      <c r="G144" s="150" t="s">
        <v>173</v>
      </c>
      <c r="H144" s="151">
        <v>48.48</v>
      </c>
      <c r="I144" s="151"/>
      <c r="J144" s="151"/>
      <c r="K144" s="152"/>
      <c r="L144" s="153"/>
      <c r="M144" s="154" t="s">
        <v>1</v>
      </c>
      <c r="N144" s="155" t="s">
        <v>37</v>
      </c>
      <c r="O144" s="142">
        <v>0</v>
      </c>
      <c r="P144" s="142">
        <f t="shared" si="9"/>
        <v>0</v>
      </c>
      <c r="Q144" s="142">
        <v>1.4999999999999999E-4</v>
      </c>
      <c r="R144" s="142">
        <f t="shared" si="10"/>
        <v>7.271999999999999E-3</v>
      </c>
      <c r="S144" s="142">
        <v>0</v>
      </c>
      <c r="T144" s="143">
        <f t="shared" si="11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4" t="s">
        <v>127</v>
      </c>
      <c r="AT144" s="144" t="s">
        <v>124</v>
      </c>
      <c r="AU144" s="144" t="s">
        <v>118</v>
      </c>
      <c r="AY144" s="14" t="s">
        <v>111</v>
      </c>
      <c r="BE144" s="145">
        <f t="shared" si="12"/>
        <v>0</v>
      </c>
      <c r="BF144" s="145">
        <f t="shared" si="13"/>
        <v>0</v>
      </c>
      <c r="BG144" s="145">
        <f t="shared" si="14"/>
        <v>0</v>
      </c>
      <c r="BH144" s="145">
        <f t="shared" si="15"/>
        <v>0</v>
      </c>
      <c r="BI144" s="145">
        <f t="shared" si="16"/>
        <v>0</v>
      </c>
      <c r="BJ144" s="14" t="s">
        <v>118</v>
      </c>
      <c r="BK144" s="146">
        <f t="shared" si="17"/>
        <v>0</v>
      </c>
      <c r="BL144" s="14" t="s">
        <v>117</v>
      </c>
      <c r="BM144" s="144" t="s">
        <v>178</v>
      </c>
    </row>
    <row r="145" spans="1:65" s="2" customFormat="1" ht="16.5" customHeight="1">
      <c r="A145" s="26"/>
      <c r="B145" s="133"/>
      <c r="C145" s="134" t="s">
        <v>179</v>
      </c>
      <c r="D145" s="134" t="s">
        <v>113</v>
      </c>
      <c r="E145" s="135" t="s">
        <v>180</v>
      </c>
      <c r="F145" s="136" t="s">
        <v>181</v>
      </c>
      <c r="G145" s="137" t="s">
        <v>152</v>
      </c>
      <c r="H145" s="138">
        <v>108.2</v>
      </c>
      <c r="I145" s="138"/>
      <c r="J145" s="138"/>
      <c r="K145" s="139"/>
      <c r="L145" s="27"/>
      <c r="M145" s="140" t="s">
        <v>1</v>
      </c>
      <c r="N145" s="141" t="s">
        <v>37</v>
      </c>
      <c r="O145" s="142">
        <v>0.56486000000000003</v>
      </c>
      <c r="P145" s="142">
        <f t="shared" si="9"/>
        <v>61.117852000000006</v>
      </c>
      <c r="Q145" s="142">
        <v>0.10299999999999999</v>
      </c>
      <c r="R145" s="142">
        <f t="shared" si="10"/>
        <v>11.144600000000001</v>
      </c>
      <c r="S145" s="142">
        <v>0</v>
      </c>
      <c r="T145" s="143">
        <f t="shared" si="11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4" t="s">
        <v>117</v>
      </c>
      <c r="AT145" s="144" t="s">
        <v>113</v>
      </c>
      <c r="AU145" s="144" t="s">
        <v>118</v>
      </c>
      <c r="AY145" s="14" t="s">
        <v>111</v>
      </c>
      <c r="BE145" s="145">
        <f t="shared" si="12"/>
        <v>0</v>
      </c>
      <c r="BF145" s="145">
        <f t="shared" si="13"/>
        <v>0</v>
      </c>
      <c r="BG145" s="145">
        <f t="shared" si="14"/>
        <v>0</v>
      </c>
      <c r="BH145" s="145">
        <f t="shared" si="15"/>
        <v>0</v>
      </c>
      <c r="BI145" s="145">
        <f t="shared" si="16"/>
        <v>0</v>
      </c>
      <c r="BJ145" s="14" t="s">
        <v>118</v>
      </c>
      <c r="BK145" s="146">
        <f t="shared" si="17"/>
        <v>0</v>
      </c>
      <c r="BL145" s="14" t="s">
        <v>117</v>
      </c>
      <c r="BM145" s="144" t="s">
        <v>182</v>
      </c>
    </row>
    <row r="146" spans="1:65" s="2" customFormat="1" ht="24" customHeight="1">
      <c r="A146" s="26"/>
      <c r="B146" s="133"/>
      <c r="C146" s="134" t="s">
        <v>183</v>
      </c>
      <c r="D146" s="134" t="s">
        <v>113</v>
      </c>
      <c r="E146" s="135" t="s">
        <v>184</v>
      </c>
      <c r="F146" s="136" t="s">
        <v>185</v>
      </c>
      <c r="G146" s="137" t="s">
        <v>152</v>
      </c>
      <c r="H146" s="138">
        <v>108.2</v>
      </c>
      <c r="I146" s="138"/>
      <c r="J146" s="138"/>
      <c r="K146" s="139"/>
      <c r="L146" s="27"/>
      <c r="M146" s="140" t="s">
        <v>1</v>
      </c>
      <c r="N146" s="141" t="s">
        <v>37</v>
      </c>
      <c r="O146" s="142">
        <v>6.1030000000000001E-2</v>
      </c>
      <c r="P146" s="142">
        <f t="shared" si="9"/>
        <v>6.6034459999999999</v>
      </c>
      <c r="Q146" s="142">
        <v>5.6999999999999998E-4</v>
      </c>
      <c r="R146" s="142">
        <f t="shared" si="10"/>
        <v>6.1674E-2</v>
      </c>
      <c r="S146" s="142">
        <v>0</v>
      </c>
      <c r="T146" s="143">
        <f t="shared" si="11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4" t="s">
        <v>117</v>
      </c>
      <c r="AT146" s="144" t="s">
        <v>113</v>
      </c>
      <c r="AU146" s="144" t="s">
        <v>118</v>
      </c>
      <c r="AY146" s="14" t="s">
        <v>111</v>
      </c>
      <c r="BE146" s="145">
        <f t="shared" si="12"/>
        <v>0</v>
      </c>
      <c r="BF146" s="145">
        <f t="shared" si="13"/>
        <v>0</v>
      </c>
      <c r="BG146" s="145">
        <f t="shared" si="14"/>
        <v>0</v>
      </c>
      <c r="BH146" s="145">
        <f t="shared" si="15"/>
        <v>0</v>
      </c>
      <c r="BI146" s="145">
        <f t="shared" si="16"/>
        <v>0</v>
      </c>
      <c r="BJ146" s="14" t="s">
        <v>118</v>
      </c>
      <c r="BK146" s="146">
        <f t="shared" si="17"/>
        <v>0</v>
      </c>
      <c r="BL146" s="14" t="s">
        <v>117</v>
      </c>
      <c r="BM146" s="144" t="s">
        <v>186</v>
      </c>
    </row>
    <row r="147" spans="1:65" s="12" customFormat="1" ht="22.9" customHeight="1">
      <c r="B147" s="121"/>
      <c r="D147" s="122" t="s">
        <v>70</v>
      </c>
      <c r="E147" s="131" t="s">
        <v>149</v>
      </c>
      <c r="F147" s="131" t="s">
        <v>187</v>
      </c>
      <c r="J147" s="132"/>
      <c r="L147" s="121"/>
      <c r="M147" s="125"/>
      <c r="N147" s="126"/>
      <c r="O147" s="126"/>
      <c r="P147" s="127">
        <f>SUM(P148:P161)</f>
        <v>173.98658499999999</v>
      </c>
      <c r="Q147" s="126"/>
      <c r="R147" s="127">
        <f>SUM(R148:R161)</f>
        <v>0.17595</v>
      </c>
      <c r="S147" s="126"/>
      <c r="T147" s="128">
        <f>SUM(T148:T161)</f>
        <v>28.679000000000002</v>
      </c>
      <c r="AR147" s="122" t="s">
        <v>76</v>
      </c>
      <c r="AT147" s="129" t="s">
        <v>70</v>
      </c>
      <c r="AU147" s="129" t="s">
        <v>76</v>
      </c>
      <c r="AY147" s="122" t="s">
        <v>111</v>
      </c>
      <c r="BK147" s="130">
        <f>SUM(BK148:BK161)</f>
        <v>0</v>
      </c>
    </row>
    <row r="148" spans="1:65" s="2" customFormat="1" ht="24" customHeight="1">
      <c r="A148" s="26"/>
      <c r="B148" s="133"/>
      <c r="C148" s="134" t="s">
        <v>188</v>
      </c>
      <c r="D148" s="134" t="s">
        <v>113</v>
      </c>
      <c r="E148" s="135" t="s">
        <v>189</v>
      </c>
      <c r="F148" s="136" t="s">
        <v>190</v>
      </c>
      <c r="G148" s="137" t="s">
        <v>152</v>
      </c>
      <c r="H148" s="138">
        <v>115</v>
      </c>
      <c r="I148" s="138"/>
      <c r="J148" s="138"/>
      <c r="K148" s="139"/>
      <c r="L148" s="27"/>
      <c r="M148" s="140" t="s">
        <v>1</v>
      </c>
      <c r="N148" s="141" t="s">
        <v>37</v>
      </c>
      <c r="O148" s="142">
        <v>9.9210000000000007E-2</v>
      </c>
      <c r="P148" s="142">
        <f t="shared" ref="P148:P161" si="18">O148*H148</f>
        <v>11.40915</v>
      </c>
      <c r="Q148" s="142">
        <v>1.5299999999999999E-3</v>
      </c>
      <c r="R148" s="142">
        <f t="shared" ref="R148:R161" si="19">Q148*H148</f>
        <v>0.17595</v>
      </c>
      <c r="S148" s="142">
        <v>0</v>
      </c>
      <c r="T148" s="143">
        <f t="shared" ref="T148:T161" si="20"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4" t="s">
        <v>117</v>
      </c>
      <c r="AT148" s="144" t="s">
        <v>113</v>
      </c>
      <c r="AU148" s="144" t="s">
        <v>118</v>
      </c>
      <c r="AY148" s="14" t="s">
        <v>111</v>
      </c>
      <c r="BE148" s="145">
        <f t="shared" ref="BE148:BE161" si="21">IF(N148="základná",J148,0)</f>
        <v>0</v>
      </c>
      <c r="BF148" s="145">
        <f t="shared" ref="BF148:BF161" si="22">IF(N148="znížená",J148,0)</f>
        <v>0</v>
      </c>
      <c r="BG148" s="145">
        <f t="shared" ref="BG148:BG161" si="23">IF(N148="zákl. prenesená",J148,0)</f>
        <v>0</v>
      </c>
      <c r="BH148" s="145">
        <f t="shared" ref="BH148:BH161" si="24">IF(N148="zníž. prenesená",J148,0)</f>
        <v>0</v>
      </c>
      <c r="BI148" s="145">
        <f t="shared" ref="BI148:BI161" si="25">IF(N148="nulová",J148,0)</f>
        <v>0</v>
      </c>
      <c r="BJ148" s="14" t="s">
        <v>118</v>
      </c>
      <c r="BK148" s="146">
        <f t="shared" ref="BK148:BK161" si="26">ROUND(I148*H148,3)</f>
        <v>0</v>
      </c>
      <c r="BL148" s="14" t="s">
        <v>117</v>
      </c>
      <c r="BM148" s="144" t="s">
        <v>191</v>
      </c>
    </row>
    <row r="149" spans="1:65" s="2" customFormat="1" ht="24" customHeight="1">
      <c r="A149" s="26"/>
      <c r="B149" s="133"/>
      <c r="C149" s="134" t="s">
        <v>192</v>
      </c>
      <c r="D149" s="134" t="s">
        <v>113</v>
      </c>
      <c r="E149" s="135" t="s">
        <v>193</v>
      </c>
      <c r="F149" s="136" t="s">
        <v>194</v>
      </c>
      <c r="G149" s="137" t="s">
        <v>152</v>
      </c>
      <c r="H149" s="138">
        <v>184.6</v>
      </c>
      <c r="I149" s="138"/>
      <c r="J149" s="138"/>
      <c r="K149" s="139"/>
      <c r="L149" s="27"/>
      <c r="M149" s="140" t="s">
        <v>1</v>
      </c>
      <c r="N149" s="141" t="s">
        <v>37</v>
      </c>
      <c r="O149" s="142">
        <v>1.4E-2</v>
      </c>
      <c r="P149" s="142">
        <f t="shared" si="18"/>
        <v>2.5844</v>
      </c>
      <c r="Q149" s="142">
        <v>0</v>
      </c>
      <c r="R149" s="142">
        <f t="shared" si="19"/>
        <v>0</v>
      </c>
      <c r="S149" s="142">
        <v>0</v>
      </c>
      <c r="T149" s="143">
        <f t="shared" si="20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4" t="s">
        <v>117</v>
      </c>
      <c r="AT149" s="144" t="s">
        <v>113</v>
      </c>
      <c r="AU149" s="144" t="s">
        <v>118</v>
      </c>
      <c r="AY149" s="14" t="s">
        <v>111</v>
      </c>
      <c r="BE149" s="145">
        <f t="shared" si="21"/>
        <v>0</v>
      </c>
      <c r="BF149" s="145">
        <f t="shared" si="22"/>
        <v>0</v>
      </c>
      <c r="BG149" s="145">
        <f t="shared" si="23"/>
        <v>0</v>
      </c>
      <c r="BH149" s="145">
        <f t="shared" si="24"/>
        <v>0</v>
      </c>
      <c r="BI149" s="145">
        <f t="shared" si="25"/>
        <v>0</v>
      </c>
      <c r="BJ149" s="14" t="s">
        <v>118</v>
      </c>
      <c r="BK149" s="146">
        <f t="shared" si="26"/>
        <v>0</v>
      </c>
      <c r="BL149" s="14" t="s">
        <v>117</v>
      </c>
      <c r="BM149" s="144" t="s">
        <v>195</v>
      </c>
    </row>
    <row r="150" spans="1:65" s="2" customFormat="1" ht="24" customHeight="1">
      <c r="A150" s="26"/>
      <c r="B150" s="133"/>
      <c r="C150" s="134" t="s">
        <v>7</v>
      </c>
      <c r="D150" s="134" t="s">
        <v>113</v>
      </c>
      <c r="E150" s="135" t="s">
        <v>196</v>
      </c>
      <c r="F150" s="136" t="s">
        <v>197</v>
      </c>
      <c r="G150" s="137" t="s">
        <v>198</v>
      </c>
      <c r="H150" s="138">
        <v>0.375</v>
      </c>
      <c r="I150" s="138"/>
      <c r="J150" s="138"/>
      <c r="K150" s="139"/>
      <c r="L150" s="27"/>
      <c r="M150" s="140" t="s">
        <v>1</v>
      </c>
      <c r="N150" s="141" t="s">
        <v>37</v>
      </c>
      <c r="O150" s="142">
        <v>8.6609999999999996</v>
      </c>
      <c r="P150" s="142">
        <f t="shared" si="18"/>
        <v>3.2478749999999996</v>
      </c>
      <c r="Q150" s="142">
        <v>0</v>
      </c>
      <c r="R150" s="142">
        <f t="shared" si="19"/>
        <v>0</v>
      </c>
      <c r="S150" s="142">
        <v>2.4</v>
      </c>
      <c r="T150" s="143">
        <f t="shared" si="20"/>
        <v>0.89999999999999991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4" t="s">
        <v>117</v>
      </c>
      <c r="AT150" s="144" t="s">
        <v>113</v>
      </c>
      <c r="AU150" s="144" t="s">
        <v>118</v>
      </c>
      <c r="AY150" s="14" t="s">
        <v>111</v>
      </c>
      <c r="BE150" s="145">
        <f t="shared" si="21"/>
        <v>0</v>
      </c>
      <c r="BF150" s="145">
        <f t="shared" si="22"/>
        <v>0</v>
      </c>
      <c r="BG150" s="145">
        <f t="shared" si="23"/>
        <v>0</v>
      </c>
      <c r="BH150" s="145">
        <f t="shared" si="24"/>
        <v>0</v>
      </c>
      <c r="BI150" s="145">
        <f t="shared" si="25"/>
        <v>0</v>
      </c>
      <c r="BJ150" s="14" t="s">
        <v>118</v>
      </c>
      <c r="BK150" s="146">
        <f t="shared" si="26"/>
        <v>0</v>
      </c>
      <c r="BL150" s="14" t="s">
        <v>117</v>
      </c>
      <c r="BM150" s="144" t="s">
        <v>199</v>
      </c>
    </row>
    <row r="151" spans="1:65" s="2" customFormat="1" ht="24" customHeight="1">
      <c r="A151" s="26"/>
      <c r="B151" s="133"/>
      <c r="C151" s="134" t="s">
        <v>200</v>
      </c>
      <c r="D151" s="134" t="s">
        <v>113</v>
      </c>
      <c r="E151" s="135" t="s">
        <v>201</v>
      </c>
      <c r="F151" s="136" t="s">
        <v>202</v>
      </c>
      <c r="G151" s="137" t="s">
        <v>198</v>
      </c>
      <c r="H151" s="138">
        <v>0.3</v>
      </c>
      <c r="I151" s="138"/>
      <c r="J151" s="138"/>
      <c r="K151" s="139"/>
      <c r="L151" s="27"/>
      <c r="M151" s="140" t="s">
        <v>1</v>
      </c>
      <c r="N151" s="141" t="s">
        <v>37</v>
      </c>
      <c r="O151" s="142">
        <v>7.43</v>
      </c>
      <c r="P151" s="142">
        <f t="shared" si="18"/>
        <v>2.2289999999999996</v>
      </c>
      <c r="Q151" s="142">
        <v>0</v>
      </c>
      <c r="R151" s="142">
        <f t="shared" si="19"/>
        <v>0</v>
      </c>
      <c r="S151" s="142">
        <v>2.4</v>
      </c>
      <c r="T151" s="143">
        <f t="shared" si="20"/>
        <v>0.72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4" t="s">
        <v>117</v>
      </c>
      <c r="AT151" s="144" t="s">
        <v>113</v>
      </c>
      <c r="AU151" s="144" t="s">
        <v>118</v>
      </c>
      <c r="AY151" s="14" t="s">
        <v>111</v>
      </c>
      <c r="BE151" s="145">
        <f t="shared" si="21"/>
        <v>0</v>
      </c>
      <c r="BF151" s="145">
        <f t="shared" si="22"/>
        <v>0</v>
      </c>
      <c r="BG151" s="145">
        <f t="shared" si="23"/>
        <v>0</v>
      </c>
      <c r="BH151" s="145">
        <f t="shared" si="24"/>
        <v>0</v>
      </c>
      <c r="BI151" s="145">
        <f t="shared" si="25"/>
        <v>0</v>
      </c>
      <c r="BJ151" s="14" t="s">
        <v>118</v>
      </c>
      <c r="BK151" s="146">
        <f t="shared" si="26"/>
        <v>0</v>
      </c>
      <c r="BL151" s="14" t="s">
        <v>117</v>
      </c>
      <c r="BM151" s="144" t="s">
        <v>203</v>
      </c>
    </row>
    <row r="152" spans="1:65" s="2" customFormat="1" ht="36" customHeight="1">
      <c r="A152" s="26"/>
      <c r="B152" s="133"/>
      <c r="C152" s="134" t="s">
        <v>204</v>
      </c>
      <c r="D152" s="134" t="s">
        <v>113</v>
      </c>
      <c r="E152" s="135" t="s">
        <v>205</v>
      </c>
      <c r="F152" s="136" t="s">
        <v>206</v>
      </c>
      <c r="G152" s="137" t="s">
        <v>198</v>
      </c>
      <c r="H152" s="138">
        <v>9.1999999999999993</v>
      </c>
      <c r="I152" s="138"/>
      <c r="J152" s="138"/>
      <c r="K152" s="139"/>
      <c r="L152" s="27"/>
      <c r="M152" s="140" t="s">
        <v>1</v>
      </c>
      <c r="N152" s="141" t="s">
        <v>37</v>
      </c>
      <c r="O152" s="142">
        <v>5.4029999999999996</v>
      </c>
      <c r="P152" s="142">
        <f t="shared" si="18"/>
        <v>49.707599999999992</v>
      </c>
      <c r="Q152" s="142">
        <v>0</v>
      </c>
      <c r="R152" s="142">
        <f t="shared" si="19"/>
        <v>0</v>
      </c>
      <c r="S152" s="142">
        <v>2.2000000000000002</v>
      </c>
      <c r="T152" s="143">
        <f t="shared" si="20"/>
        <v>20.239999999999998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4" t="s">
        <v>117</v>
      </c>
      <c r="AT152" s="144" t="s">
        <v>113</v>
      </c>
      <c r="AU152" s="144" t="s">
        <v>118</v>
      </c>
      <c r="AY152" s="14" t="s">
        <v>111</v>
      </c>
      <c r="BE152" s="145">
        <f t="shared" si="21"/>
        <v>0</v>
      </c>
      <c r="BF152" s="145">
        <f t="shared" si="22"/>
        <v>0</v>
      </c>
      <c r="BG152" s="145">
        <f t="shared" si="23"/>
        <v>0</v>
      </c>
      <c r="BH152" s="145">
        <f t="shared" si="24"/>
        <v>0</v>
      </c>
      <c r="BI152" s="145">
        <f t="shared" si="25"/>
        <v>0</v>
      </c>
      <c r="BJ152" s="14" t="s">
        <v>118</v>
      </c>
      <c r="BK152" s="146">
        <f t="shared" si="26"/>
        <v>0</v>
      </c>
      <c r="BL152" s="14" t="s">
        <v>117</v>
      </c>
      <c r="BM152" s="144" t="s">
        <v>207</v>
      </c>
    </row>
    <row r="153" spans="1:65" s="2" customFormat="1" ht="24" customHeight="1">
      <c r="A153" s="26"/>
      <c r="B153" s="133"/>
      <c r="C153" s="134" t="s">
        <v>208</v>
      </c>
      <c r="D153" s="134" t="s">
        <v>113</v>
      </c>
      <c r="E153" s="135" t="s">
        <v>209</v>
      </c>
      <c r="F153" s="136" t="s">
        <v>210</v>
      </c>
      <c r="G153" s="137" t="s">
        <v>116</v>
      </c>
      <c r="H153" s="138">
        <v>9</v>
      </c>
      <c r="I153" s="138"/>
      <c r="J153" s="138"/>
      <c r="K153" s="139"/>
      <c r="L153" s="27"/>
      <c r="M153" s="140" t="s">
        <v>1</v>
      </c>
      <c r="N153" s="141" t="s">
        <v>37</v>
      </c>
      <c r="O153" s="142">
        <v>4.9000000000000002E-2</v>
      </c>
      <c r="P153" s="142">
        <f t="shared" si="18"/>
        <v>0.441</v>
      </c>
      <c r="Q153" s="142">
        <v>0</v>
      </c>
      <c r="R153" s="142">
        <f t="shared" si="19"/>
        <v>0</v>
      </c>
      <c r="S153" s="142">
        <v>2.4E-2</v>
      </c>
      <c r="T153" s="143">
        <f t="shared" si="20"/>
        <v>0.216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4" t="s">
        <v>117</v>
      </c>
      <c r="AT153" s="144" t="s">
        <v>113</v>
      </c>
      <c r="AU153" s="144" t="s">
        <v>118</v>
      </c>
      <c r="AY153" s="14" t="s">
        <v>111</v>
      </c>
      <c r="BE153" s="145">
        <f t="shared" si="21"/>
        <v>0</v>
      </c>
      <c r="BF153" s="145">
        <f t="shared" si="22"/>
        <v>0</v>
      </c>
      <c r="BG153" s="145">
        <f t="shared" si="23"/>
        <v>0</v>
      </c>
      <c r="BH153" s="145">
        <f t="shared" si="24"/>
        <v>0</v>
      </c>
      <c r="BI153" s="145">
        <f t="shared" si="25"/>
        <v>0</v>
      </c>
      <c r="BJ153" s="14" t="s">
        <v>118</v>
      </c>
      <c r="BK153" s="146">
        <f t="shared" si="26"/>
        <v>0</v>
      </c>
      <c r="BL153" s="14" t="s">
        <v>117</v>
      </c>
      <c r="BM153" s="144" t="s">
        <v>211</v>
      </c>
    </row>
    <row r="154" spans="1:65" s="2" customFormat="1" ht="24" customHeight="1">
      <c r="A154" s="26"/>
      <c r="B154" s="133"/>
      <c r="C154" s="134" t="s">
        <v>212</v>
      </c>
      <c r="D154" s="134" t="s">
        <v>113</v>
      </c>
      <c r="E154" s="135" t="s">
        <v>213</v>
      </c>
      <c r="F154" s="136" t="s">
        <v>214</v>
      </c>
      <c r="G154" s="137" t="s">
        <v>116</v>
      </c>
      <c r="H154" s="138">
        <v>1</v>
      </c>
      <c r="I154" s="138"/>
      <c r="J154" s="138"/>
      <c r="K154" s="139"/>
      <c r="L154" s="27"/>
      <c r="M154" s="140" t="s">
        <v>1</v>
      </c>
      <c r="N154" s="141" t="s">
        <v>37</v>
      </c>
      <c r="O154" s="142">
        <v>8.8999999999999996E-2</v>
      </c>
      <c r="P154" s="142">
        <f t="shared" si="18"/>
        <v>8.8999999999999996E-2</v>
      </c>
      <c r="Q154" s="142">
        <v>0</v>
      </c>
      <c r="R154" s="142">
        <f t="shared" si="19"/>
        <v>0</v>
      </c>
      <c r="S154" s="142">
        <v>2.7E-2</v>
      </c>
      <c r="T154" s="143">
        <f t="shared" si="20"/>
        <v>2.7E-2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4" t="s">
        <v>117</v>
      </c>
      <c r="AT154" s="144" t="s">
        <v>113</v>
      </c>
      <c r="AU154" s="144" t="s">
        <v>118</v>
      </c>
      <c r="AY154" s="14" t="s">
        <v>111</v>
      </c>
      <c r="BE154" s="145">
        <f t="shared" si="21"/>
        <v>0</v>
      </c>
      <c r="BF154" s="145">
        <f t="shared" si="22"/>
        <v>0</v>
      </c>
      <c r="BG154" s="145">
        <f t="shared" si="23"/>
        <v>0</v>
      </c>
      <c r="BH154" s="145">
        <f t="shared" si="24"/>
        <v>0</v>
      </c>
      <c r="BI154" s="145">
        <f t="shared" si="25"/>
        <v>0</v>
      </c>
      <c r="BJ154" s="14" t="s">
        <v>118</v>
      </c>
      <c r="BK154" s="146">
        <f t="shared" si="26"/>
        <v>0</v>
      </c>
      <c r="BL154" s="14" t="s">
        <v>117</v>
      </c>
      <c r="BM154" s="144" t="s">
        <v>215</v>
      </c>
    </row>
    <row r="155" spans="1:65" s="2" customFormat="1" ht="24" customHeight="1">
      <c r="A155" s="26"/>
      <c r="B155" s="133"/>
      <c r="C155" s="134" t="s">
        <v>216</v>
      </c>
      <c r="D155" s="134" t="s">
        <v>113</v>
      </c>
      <c r="E155" s="135" t="s">
        <v>217</v>
      </c>
      <c r="F155" s="136" t="s">
        <v>218</v>
      </c>
      <c r="G155" s="137" t="s">
        <v>152</v>
      </c>
      <c r="H155" s="138">
        <v>14.6</v>
      </c>
      <c r="I155" s="138"/>
      <c r="J155" s="138"/>
      <c r="K155" s="139"/>
      <c r="L155" s="27"/>
      <c r="M155" s="140" t="s">
        <v>1</v>
      </c>
      <c r="N155" s="141" t="s">
        <v>37</v>
      </c>
      <c r="O155" s="142">
        <v>1.6</v>
      </c>
      <c r="P155" s="142">
        <f t="shared" si="18"/>
        <v>23.36</v>
      </c>
      <c r="Q155" s="142">
        <v>0</v>
      </c>
      <c r="R155" s="142">
        <f t="shared" si="19"/>
        <v>0</v>
      </c>
      <c r="S155" s="142">
        <v>7.5999999999999998E-2</v>
      </c>
      <c r="T155" s="143">
        <f t="shared" si="20"/>
        <v>1.1095999999999999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4" t="s">
        <v>117</v>
      </c>
      <c r="AT155" s="144" t="s">
        <v>113</v>
      </c>
      <c r="AU155" s="144" t="s">
        <v>118</v>
      </c>
      <c r="AY155" s="14" t="s">
        <v>111</v>
      </c>
      <c r="BE155" s="145">
        <f t="shared" si="21"/>
        <v>0</v>
      </c>
      <c r="BF155" s="145">
        <f t="shared" si="22"/>
        <v>0</v>
      </c>
      <c r="BG155" s="145">
        <f t="shared" si="23"/>
        <v>0</v>
      </c>
      <c r="BH155" s="145">
        <f t="shared" si="24"/>
        <v>0</v>
      </c>
      <c r="BI155" s="145">
        <f t="shared" si="25"/>
        <v>0</v>
      </c>
      <c r="BJ155" s="14" t="s">
        <v>118</v>
      </c>
      <c r="BK155" s="146">
        <f t="shared" si="26"/>
        <v>0</v>
      </c>
      <c r="BL155" s="14" t="s">
        <v>117</v>
      </c>
      <c r="BM155" s="144" t="s">
        <v>219</v>
      </c>
    </row>
    <row r="156" spans="1:65" s="2" customFormat="1" ht="24" customHeight="1">
      <c r="A156" s="26"/>
      <c r="B156" s="133"/>
      <c r="C156" s="134" t="s">
        <v>220</v>
      </c>
      <c r="D156" s="134" t="s">
        <v>113</v>
      </c>
      <c r="E156" s="135" t="s">
        <v>221</v>
      </c>
      <c r="F156" s="136" t="s">
        <v>222</v>
      </c>
      <c r="G156" s="137" t="s">
        <v>152</v>
      </c>
      <c r="H156" s="138">
        <v>2.8</v>
      </c>
      <c r="I156" s="138"/>
      <c r="J156" s="138"/>
      <c r="K156" s="139"/>
      <c r="L156" s="27"/>
      <c r="M156" s="140" t="s">
        <v>1</v>
      </c>
      <c r="N156" s="141" t="s">
        <v>37</v>
      </c>
      <c r="O156" s="142">
        <v>1.2</v>
      </c>
      <c r="P156" s="142">
        <f t="shared" si="18"/>
        <v>3.36</v>
      </c>
      <c r="Q156" s="142">
        <v>0</v>
      </c>
      <c r="R156" s="142">
        <f t="shared" si="19"/>
        <v>0</v>
      </c>
      <c r="S156" s="142">
        <v>6.3E-2</v>
      </c>
      <c r="T156" s="143">
        <f t="shared" si="20"/>
        <v>0.1764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4" t="s">
        <v>117</v>
      </c>
      <c r="AT156" s="144" t="s">
        <v>113</v>
      </c>
      <c r="AU156" s="144" t="s">
        <v>118</v>
      </c>
      <c r="AY156" s="14" t="s">
        <v>111</v>
      </c>
      <c r="BE156" s="145">
        <f t="shared" si="21"/>
        <v>0</v>
      </c>
      <c r="BF156" s="145">
        <f t="shared" si="22"/>
        <v>0</v>
      </c>
      <c r="BG156" s="145">
        <f t="shared" si="23"/>
        <v>0</v>
      </c>
      <c r="BH156" s="145">
        <f t="shared" si="24"/>
        <v>0</v>
      </c>
      <c r="BI156" s="145">
        <f t="shared" si="25"/>
        <v>0</v>
      </c>
      <c r="BJ156" s="14" t="s">
        <v>118</v>
      </c>
      <c r="BK156" s="146">
        <f t="shared" si="26"/>
        <v>0</v>
      </c>
      <c r="BL156" s="14" t="s">
        <v>117</v>
      </c>
      <c r="BM156" s="144" t="s">
        <v>223</v>
      </c>
    </row>
    <row r="157" spans="1:65" s="2" customFormat="1" ht="24" customHeight="1">
      <c r="A157" s="26"/>
      <c r="B157" s="133"/>
      <c r="C157" s="134" t="s">
        <v>224</v>
      </c>
      <c r="D157" s="134" t="s">
        <v>113</v>
      </c>
      <c r="E157" s="135" t="s">
        <v>225</v>
      </c>
      <c r="F157" s="136" t="s">
        <v>226</v>
      </c>
      <c r="G157" s="137" t="s">
        <v>152</v>
      </c>
      <c r="H157" s="138">
        <v>115</v>
      </c>
      <c r="I157" s="138"/>
      <c r="J157" s="138"/>
      <c r="K157" s="139"/>
      <c r="L157" s="27"/>
      <c r="M157" s="140" t="s">
        <v>1</v>
      </c>
      <c r="N157" s="141" t="s">
        <v>37</v>
      </c>
      <c r="O157" s="142">
        <v>0.25383</v>
      </c>
      <c r="P157" s="142">
        <f t="shared" si="18"/>
        <v>29.190449999999998</v>
      </c>
      <c r="Q157" s="142">
        <v>0</v>
      </c>
      <c r="R157" s="142">
        <f t="shared" si="19"/>
        <v>0</v>
      </c>
      <c r="S157" s="142">
        <v>4.5999999999999999E-2</v>
      </c>
      <c r="T157" s="143">
        <f t="shared" si="20"/>
        <v>5.29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4" t="s">
        <v>117</v>
      </c>
      <c r="AT157" s="144" t="s">
        <v>113</v>
      </c>
      <c r="AU157" s="144" t="s">
        <v>118</v>
      </c>
      <c r="AY157" s="14" t="s">
        <v>111</v>
      </c>
      <c r="BE157" s="145">
        <f t="shared" si="21"/>
        <v>0</v>
      </c>
      <c r="BF157" s="145">
        <f t="shared" si="22"/>
        <v>0</v>
      </c>
      <c r="BG157" s="145">
        <f t="shared" si="23"/>
        <v>0</v>
      </c>
      <c r="BH157" s="145">
        <f t="shared" si="24"/>
        <v>0</v>
      </c>
      <c r="BI157" s="145">
        <f t="shared" si="25"/>
        <v>0</v>
      </c>
      <c r="BJ157" s="14" t="s">
        <v>118</v>
      </c>
      <c r="BK157" s="146">
        <f t="shared" si="26"/>
        <v>0</v>
      </c>
      <c r="BL157" s="14" t="s">
        <v>117</v>
      </c>
      <c r="BM157" s="144" t="s">
        <v>227</v>
      </c>
    </row>
    <row r="158" spans="1:65" s="2" customFormat="1" ht="16.5" customHeight="1">
      <c r="A158" s="26"/>
      <c r="B158" s="133"/>
      <c r="C158" s="134" t="s">
        <v>228</v>
      </c>
      <c r="D158" s="134" t="s">
        <v>113</v>
      </c>
      <c r="E158" s="135" t="s">
        <v>229</v>
      </c>
      <c r="F158" s="136" t="s">
        <v>230</v>
      </c>
      <c r="G158" s="137" t="s">
        <v>231</v>
      </c>
      <c r="H158" s="138">
        <v>31.045000000000002</v>
      </c>
      <c r="I158" s="138"/>
      <c r="J158" s="138"/>
      <c r="K158" s="139"/>
      <c r="L158" s="27"/>
      <c r="M158" s="140" t="s">
        <v>1</v>
      </c>
      <c r="N158" s="141" t="s">
        <v>37</v>
      </c>
      <c r="O158" s="142">
        <v>0.59799999999999998</v>
      </c>
      <c r="P158" s="142">
        <f t="shared" si="18"/>
        <v>18.564910000000001</v>
      </c>
      <c r="Q158" s="142">
        <v>0</v>
      </c>
      <c r="R158" s="142">
        <f t="shared" si="19"/>
        <v>0</v>
      </c>
      <c r="S158" s="142">
        <v>0</v>
      </c>
      <c r="T158" s="143">
        <f t="shared" si="20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4" t="s">
        <v>117</v>
      </c>
      <c r="AT158" s="144" t="s">
        <v>113</v>
      </c>
      <c r="AU158" s="144" t="s">
        <v>118</v>
      </c>
      <c r="AY158" s="14" t="s">
        <v>111</v>
      </c>
      <c r="BE158" s="145">
        <f t="shared" si="21"/>
        <v>0</v>
      </c>
      <c r="BF158" s="145">
        <f t="shared" si="22"/>
        <v>0</v>
      </c>
      <c r="BG158" s="145">
        <f t="shared" si="23"/>
        <v>0</v>
      </c>
      <c r="BH158" s="145">
        <f t="shared" si="24"/>
        <v>0</v>
      </c>
      <c r="BI158" s="145">
        <f t="shared" si="25"/>
        <v>0</v>
      </c>
      <c r="BJ158" s="14" t="s">
        <v>118</v>
      </c>
      <c r="BK158" s="146">
        <f t="shared" si="26"/>
        <v>0</v>
      </c>
      <c r="BL158" s="14" t="s">
        <v>117</v>
      </c>
      <c r="BM158" s="144" t="s">
        <v>232</v>
      </c>
    </row>
    <row r="159" spans="1:65" s="2" customFormat="1" ht="24" customHeight="1">
      <c r="A159" s="26"/>
      <c r="B159" s="133"/>
      <c r="C159" s="134" t="s">
        <v>233</v>
      </c>
      <c r="D159" s="134" t="s">
        <v>113</v>
      </c>
      <c r="E159" s="135" t="s">
        <v>234</v>
      </c>
      <c r="F159" s="136" t="s">
        <v>235</v>
      </c>
      <c r="G159" s="137" t="s">
        <v>231</v>
      </c>
      <c r="H159" s="138">
        <v>310.45</v>
      </c>
      <c r="I159" s="138"/>
      <c r="J159" s="138"/>
      <c r="K159" s="139"/>
      <c r="L159" s="27"/>
      <c r="M159" s="140" t="s">
        <v>1</v>
      </c>
      <c r="N159" s="141" t="s">
        <v>37</v>
      </c>
      <c r="O159" s="142">
        <v>7.0000000000000001E-3</v>
      </c>
      <c r="P159" s="142">
        <f t="shared" si="18"/>
        <v>2.1731500000000001</v>
      </c>
      <c r="Q159" s="142">
        <v>0</v>
      </c>
      <c r="R159" s="142">
        <f t="shared" si="19"/>
        <v>0</v>
      </c>
      <c r="S159" s="142">
        <v>0</v>
      </c>
      <c r="T159" s="143">
        <f t="shared" si="20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4" t="s">
        <v>117</v>
      </c>
      <c r="AT159" s="144" t="s">
        <v>113</v>
      </c>
      <c r="AU159" s="144" t="s">
        <v>118</v>
      </c>
      <c r="AY159" s="14" t="s">
        <v>111</v>
      </c>
      <c r="BE159" s="145">
        <f t="shared" si="21"/>
        <v>0</v>
      </c>
      <c r="BF159" s="145">
        <f t="shared" si="22"/>
        <v>0</v>
      </c>
      <c r="BG159" s="145">
        <f t="shared" si="23"/>
        <v>0</v>
      </c>
      <c r="BH159" s="145">
        <f t="shared" si="24"/>
        <v>0</v>
      </c>
      <c r="BI159" s="145">
        <f t="shared" si="25"/>
        <v>0</v>
      </c>
      <c r="BJ159" s="14" t="s">
        <v>118</v>
      </c>
      <c r="BK159" s="146">
        <f t="shared" si="26"/>
        <v>0</v>
      </c>
      <c r="BL159" s="14" t="s">
        <v>117</v>
      </c>
      <c r="BM159" s="144" t="s">
        <v>236</v>
      </c>
    </row>
    <row r="160" spans="1:65" s="2" customFormat="1" ht="24" customHeight="1">
      <c r="A160" s="26"/>
      <c r="B160" s="133"/>
      <c r="C160" s="134" t="s">
        <v>237</v>
      </c>
      <c r="D160" s="134" t="s">
        <v>113</v>
      </c>
      <c r="E160" s="135" t="s">
        <v>238</v>
      </c>
      <c r="F160" s="136" t="s">
        <v>239</v>
      </c>
      <c r="G160" s="137" t="s">
        <v>231</v>
      </c>
      <c r="H160" s="138">
        <v>31.045000000000002</v>
      </c>
      <c r="I160" s="138"/>
      <c r="J160" s="138"/>
      <c r="K160" s="139"/>
      <c r="L160" s="27"/>
      <c r="M160" s="140" t="s">
        <v>1</v>
      </c>
      <c r="N160" s="141" t="s">
        <v>37</v>
      </c>
      <c r="O160" s="142">
        <v>0.89</v>
      </c>
      <c r="P160" s="142">
        <f t="shared" si="18"/>
        <v>27.630050000000001</v>
      </c>
      <c r="Q160" s="142">
        <v>0</v>
      </c>
      <c r="R160" s="142">
        <f t="shared" si="19"/>
        <v>0</v>
      </c>
      <c r="S160" s="142">
        <v>0</v>
      </c>
      <c r="T160" s="143">
        <f t="shared" si="20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4" t="s">
        <v>117</v>
      </c>
      <c r="AT160" s="144" t="s">
        <v>113</v>
      </c>
      <c r="AU160" s="144" t="s">
        <v>118</v>
      </c>
      <c r="AY160" s="14" t="s">
        <v>111</v>
      </c>
      <c r="BE160" s="145">
        <f t="shared" si="21"/>
        <v>0</v>
      </c>
      <c r="BF160" s="145">
        <f t="shared" si="22"/>
        <v>0</v>
      </c>
      <c r="BG160" s="145">
        <f t="shared" si="23"/>
        <v>0</v>
      </c>
      <c r="BH160" s="145">
        <f t="shared" si="24"/>
        <v>0</v>
      </c>
      <c r="BI160" s="145">
        <f t="shared" si="25"/>
        <v>0</v>
      </c>
      <c r="BJ160" s="14" t="s">
        <v>118</v>
      </c>
      <c r="BK160" s="146">
        <f t="shared" si="26"/>
        <v>0</v>
      </c>
      <c r="BL160" s="14" t="s">
        <v>117</v>
      </c>
      <c r="BM160" s="144" t="s">
        <v>240</v>
      </c>
    </row>
    <row r="161" spans="1:65" s="2" customFormat="1" ht="24" customHeight="1">
      <c r="A161" s="26"/>
      <c r="B161" s="133"/>
      <c r="C161" s="134" t="s">
        <v>241</v>
      </c>
      <c r="D161" s="134" t="s">
        <v>113</v>
      </c>
      <c r="E161" s="135" t="s">
        <v>242</v>
      </c>
      <c r="F161" s="136" t="s">
        <v>243</v>
      </c>
      <c r="G161" s="137" t="s">
        <v>231</v>
      </c>
      <c r="H161" s="138">
        <v>31.045000000000002</v>
      </c>
      <c r="I161" s="138"/>
      <c r="J161" s="138"/>
      <c r="K161" s="139"/>
      <c r="L161" s="27"/>
      <c r="M161" s="140" t="s">
        <v>1</v>
      </c>
      <c r="N161" s="141" t="s">
        <v>37</v>
      </c>
      <c r="O161" s="142">
        <v>0</v>
      </c>
      <c r="P161" s="142">
        <f t="shared" si="18"/>
        <v>0</v>
      </c>
      <c r="Q161" s="142">
        <v>0</v>
      </c>
      <c r="R161" s="142">
        <f t="shared" si="19"/>
        <v>0</v>
      </c>
      <c r="S161" s="142">
        <v>0</v>
      </c>
      <c r="T161" s="143">
        <f t="shared" si="20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4" t="s">
        <v>117</v>
      </c>
      <c r="AT161" s="144" t="s">
        <v>113</v>
      </c>
      <c r="AU161" s="144" t="s">
        <v>118</v>
      </c>
      <c r="AY161" s="14" t="s">
        <v>111</v>
      </c>
      <c r="BE161" s="145">
        <f t="shared" si="21"/>
        <v>0</v>
      </c>
      <c r="BF161" s="145">
        <f t="shared" si="22"/>
        <v>0</v>
      </c>
      <c r="BG161" s="145">
        <f t="shared" si="23"/>
        <v>0</v>
      </c>
      <c r="BH161" s="145">
        <f t="shared" si="24"/>
        <v>0</v>
      </c>
      <c r="BI161" s="145">
        <f t="shared" si="25"/>
        <v>0</v>
      </c>
      <c r="BJ161" s="14" t="s">
        <v>118</v>
      </c>
      <c r="BK161" s="146">
        <f t="shared" si="26"/>
        <v>0</v>
      </c>
      <c r="BL161" s="14" t="s">
        <v>117</v>
      </c>
      <c r="BM161" s="144" t="s">
        <v>244</v>
      </c>
    </row>
    <row r="162" spans="1:65" s="12" customFormat="1" ht="25.9" customHeight="1">
      <c r="B162" s="121"/>
      <c r="D162" s="122" t="s">
        <v>70</v>
      </c>
      <c r="E162" s="123" t="s">
        <v>245</v>
      </c>
      <c r="F162" s="123" t="s">
        <v>246</v>
      </c>
      <c r="J162" s="124"/>
      <c r="L162" s="121"/>
      <c r="M162" s="125"/>
      <c r="N162" s="126"/>
      <c r="O162" s="126"/>
      <c r="P162" s="127">
        <f>P163+P169+P173+P176+P185+P189+P197</f>
        <v>247.59860559999998</v>
      </c>
      <c r="Q162" s="126"/>
      <c r="R162" s="127">
        <f>R163+R169+R173+R176+R185+R189+R197</f>
        <v>5.1932185799999999</v>
      </c>
      <c r="S162" s="126"/>
      <c r="T162" s="128">
        <f>T163+T169+T173+T176+T185+T189+T197</f>
        <v>2.3657999999999997</v>
      </c>
      <c r="AR162" s="122" t="s">
        <v>118</v>
      </c>
      <c r="AT162" s="129" t="s">
        <v>70</v>
      </c>
      <c r="AU162" s="129" t="s">
        <v>71</v>
      </c>
      <c r="AY162" s="122" t="s">
        <v>111</v>
      </c>
      <c r="BK162" s="130">
        <f>BK163+BK169+BK173+BK176+BK185+BK189+BK197</f>
        <v>0</v>
      </c>
    </row>
    <row r="163" spans="1:65" s="12" customFormat="1" ht="22.9" customHeight="1">
      <c r="B163" s="121"/>
      <c r="D163" s="122" t="s">
        <v>70</v>
      </c>
      <c r="E163" s="131" t="s">
        <v>247</v>
      </c>
      <c r="F163" s="131" t="s">
        <v>248</v>
      </c>
      <c r="J163" s="132"/>
      <c r="L163" s="121"/>
      <c r="M163" s="125"/>
      <c r="N163" s="126"/>
      <c r="O163" s="126"/>
      <c r="P163" s="127">
        <f>SUM(P164:P168)</f>
        <v>43.023094999999998</v>
      </c>
      <c r="Q163" s="126"/>
      <c r="R163" s="127">
        <f>SUM(R164:R168)</f>
        <v>1.0569165</v>
      </c>
      <c r="S163" s="126"/>
      <c r="T163" s="128">
        <f>SUM(T164:T168)</f>
        <v>0</v>
      </c>
      <c r="AR163" s="122" t="s">
        <v>118</v>
      </c>
      <c r="AT163" s="129" t="s">
        <v>70</v>
      </c>
      <c r="AU163" s="129" t="s">
        <v>76</v>
      </c>
      <c r="AY163" s="122" t="s">
        <v>111</v>
      </c>
      <c r="BK163" s="130">
        <f>SUM(BK164:BK168)</f>
        <v>0</v>
      </c>
    </row>
    <row r="164" spans="1:65" s="2" customFormat="1" ht="24" customHeight="1">
      <c r="A164" s="26"/>
      <c r="B164" s="133"/>
      <c r="C164" s="134" t="s">
        <v>249</v>
      </c>
      <c r="D164" s="134" t="s">
        <v>113</v>
      </c>
      <c r="E164" s="135" t="s">
        <v>250</v>
      </c>
      <c r="F164" s="136" t="s">
        <v>251</v>
      </c>
      <c r="G164" s="137" t="s">
        <v>152</v>
      </c>
      <c r="H164" s="138">
        <v>184.6</v>
      </c>
      <c r="I164" s="138"/>
      <c r="J164" s="138"/>
      <c r="K164" s="139"/>
      <c r="L164" s="27"/>
      <c r="M164" s="140" t="s">
        <v>1</v>
      </c>
      <c r="N164" s="141" t="s">
        <v>37</v>
      </c>
      <c r="O164" s="142">
        <v>1.303E-2</v>
      </c>
      <c r="P164" s="142">
        <f>O164*H164</f>
        <v>2.405338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4" t="s">
        <v>179</v>
      </c>
      <c r="AT164" s="144" t="s">
        <v>113</v>
      </c>
      <c r="AU164" s="144" t="s">
        <v>118</v>
      </c>
      <c r="AY164" s="14" t="s">
        <v>111</v>
      </c>
      <c r="BE164" s="145">
        <f>IF(N164="základná",J164,0)</f>
        <v>0</v>
      </c>
      <c r="BF164" s="145">
        <f>IF(N164="znížená",J164,0)</f>
        <v>0</v>
      </c>
      <c r="BG164" s="145">
        <f>IF(N164="zákl. prenesená",J164,0)</f>
        <v>0</v>
      </c>
      <c r="BH164" s="145">
        <f>IF(N164="zníž. prenesená",J164,0)</f>
        <v>0</v>
      </c>
      <c r="BI164" s="145">
        <f>IF(N164="nulová",J164,0)</f>
        <v>0</v>
      </c>
      <c r="BJ164" s="14" t="s">
        <v>118</v>
      </c>
      <c r="BK164" s="146">
        <f>ROUND(I164*H164,3)</f>
        <v>0</v>
      </c>
      <c r="BL164" s="14" t="s">
        <v>179</v>
      </c>
      <c r="BM164" s="144" t="s">
        <v>252</v>
      </c>
    </row>
    <row r="165" spans="1:65" s="2" customFormat="1" ht="16.5" customHeight="1">
      <c r="A165" s="26"/>
      <c r="B165" s="133"/>
      <c r="C165" s="147" t="s">
        <v>253</v>
      </c>
      <c r="D165" s="147" t="s">
        <v>124</v>
      </c>
      <c r="E165" s="148" t="s">
        <v>254</v>
      </c>
      <c r="F165" s="149" t="s">
        <v>255</v>
      </c>
      <c r="G165" s="150" t="s">
        <v>231</v>
      </c>
      <c r="H165" s="151">
        <v>5.5E-2</v>
      </c>
      <c r="I165" s="151"/>
      <c r="J165" s="151"/>
      <c r="K165" s="152"/>
      <c r="L165" s="153"/>
      <c r="M165" s="154" t="s">
        <v>1</v>
      </c>
      <c r="N165" s="155" t="s">
        <v>37</v>
      </c>
      <c r="O165" s="142">
        <v>0</v>
      </c>
      <c r="P165" s="142">
        <f>O165*H165</f>
        <v>0</v>
      </c>
      <c r="Q165" s="142">
        <v>1</v>
      </c>
      <c r="R165" s="142">
        <f>Q165*H165</f>
        <v>5.5E-2</v>
      </c>
      <c r="S165" s="142">
        <v>0</v>
      </c>
      <c r="T165" s="143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4" t="s">
        <v>249</v>
      </c>
      <c r="AT165" s="144" t="s">
        <v>124</v>
      </c>
      <c r="AU165" s="144" t="s">
        <v>118</v>
      </c>
      <c r="AY165" s="14" t="s">
        <v>111</v>
      </c>
      <c r="BE165" s="145">
        <f>IF(N165="základná",J165,0)</f>
        <v>0</v>
      </c>
      <c r="BF165" s="145">
        <f>IF(N165="znížená",J165,0)</f>
        <v>0</v>
      </c>
      <c r="BG165" s="145">
        <f>IF(N165="zákl. prenesená",J165,0)</f>
        <v>0</v>
      </c>
      <c r="BH165" s="145">
        <f>IF(N165="zníž. prenesená",J165,0)</f>
        <v>0</v>
      </c>
      <c r="BI165" s="145">
        <f>IF(N165="nulová",J165,0)</f>
        <v>0</v>
      </c>
      <c r="BJ165" s="14" t="s">
        <v>118</v>
      </c>
      <c r="BK165" s="146">
        <f>ROUND(I165*H165,3)</f>
        <v>0</v>
      </c>
      <c r="BL165" s="14" t="s">
        <v>179</v>
      </c>
      <c r="BM165" s="144" t="s">
        <v>256</v>
      </c>
    </row>
    <row r="166" spans="1:65" s="2" customFormat="1" ht="24" customHeight="1">
      <c r="A166" s="26"/>
      <c r="B166" s="133"/>
      <c r="C166" s="134" t="s">
        <v>257</v>
      </c>
      <c r="D166" s="134" t="s">
        <v>113</v>
      </c>
      <c r="E166" s="135" t="s">
        <v>258</v>
      </c>
      <c r="F166" s="136" t="s">
        <v>259</v>
      </c>
      <c r="G166" s="137" t="s">
        <v>152</v>
      </c>
      <c r="H166" s="138">
        <v>184.6</v>
      </c>
      <c r="I166" s="138"/>
      <c r="J166" s="138"/>
      <c r="K166" s="139"/>
      <c r="L166" s="27"/>
      <c r="M166" s="140" t="s">
        <v>1</v>
      </c>
      <c r="N166" s="141" t="s">
        <v>37</v>
      </c>
      <c r="O166" s="142">
        <v>0.21099000000000001</v>
      </c>
      <c r="P166" s="142">
        <f>O166*H166</f>
        <v>38.948754000000001</v>
      </c>
      <c r="Q166" s="142">
        <v>5.4000000000000001E-4</v>
      </c>
      <c r="R166" s="142">
        <f>Q166*H166</f>
        <v>9.9683999999999995E-2</v>
      </c>
      <c r="S166" s="142">
        <v>0</v>
      </c>
      <c r="T166" s="143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4" t="s">
        <v>179</v>
      </c>
      <c r="AT166" s="144" t="s">
        <v>113</v>
      </c>
      <c r="AU166" s="144" t="s">
        <v>118</v>
      </c>
      <c r="AY166" s="14" t="s">
        <v>111</v>
      </c>
      <c r="BE166" s="145">
        <f>IF(N166="základná",J166,0)</f>
        <v>0</v>
      </c>
      <c r="BF166" s="145">
        <f>IF(N166="znížená",J166,0)</f>
        <v>0</v>
      </c>
      <c r="BG166" s="145">
        <f>IF(N166="zákl. prenesená",J166,0)</f>
        <v>0</v>
      </c>
      <c r="BH166" s="145">
        <f>IF(N166="zníž. prenesená",J166,0)</f>
        <v>0</v>
      </c>
      <c r="BI166" s="145">
        <f>IF(N166="nulová",J166,0)</f>
        <v>0</v>
      </c>
      <c r="BJ166" s="14" t="s">
        <v>118</v>
      </c>
      <c r="BK166" s="146">
        <f>ROUND(I166*H166,3)</f>
        <v>0</v>
      </c>
      <c r="BL166" s="14" t="s">
        <v>179</v>
      </c>
      <c r="BM166" s="144" t="s">
        <v>260</v>
      </c>
    </row>
    <row r="167" spans="1:65" s="2" customFormat="1" ht="24" customHeight="1">
      <c r="A167" s="26"/>
      <c r="B167" s="133"/>
      <c r="C167" s="147" t="s">
        <v>261</v>
      </c>
      <c r="D167" s="147" t="s">
        <v>124</v>
      </c>
      <c r="E167" s="148" t="s">
        <v>262</v>
      </c>
      <c r="F167" s="149" t="s">
        <v>263</v>
      </c>
      <c r="G167" s="150" t="s">
        <v>152</v>
      </c>
      <c r="H167" s="151">
        <v>212.29</v>
      </c>
      <c r="I167" s="151"/>
      <c r="J167" s="151"/>
      <c r="K167" s="152"/>
      <c r="L167" s="153"/>
      <c r="M167" s="154" t="s">
        <v>1</v>
      </c>
      <c r="N167" s="155" t="s">
        <v>37</v>
      </c>
      <c r="O167" s="142">
        <v>0</v>
      </c>
      <c r="P167" s="142">
        <f>O167*H167</f>
        <v>0</v>
      </c>
      <c r="Q167" s="142">
        <v>4.2500000000000003E-3</v>
      </c>
      <c r="R167" s="142">
        <f>Q167*H167</f>
        <v>0.90223249999999999</v>
      </c>
      <c r="S167" s="142">
        <v>0</v>
      </c>
      <c r="T167" s="143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4" t="s">
        <v>249</v>
      </c>
      <c r="AT167" s="144" t="s">
        <v>124</v>
      </c>
      <c r="AU167" s="144" t="s">
        <v>118</v>
      </c>
      <c r="AY167" s="14" t="s">
        <v>111</v>
      </c>
      <c r="BE167" s="145">
        <f>IF(N167="základná",J167,0)</f>
        <v>0</v>
      </c>
      <c r="BF167" s="145">
        <f>IF(N167="znížená",J167,0)</f>
        <v>0</v>
      </c>
      <c r="BG167" s="145">
        <f>IF(N167="zákl. prenesená",J167,0)</f>
        <v>0</v>
      </c>
      <c r="BH167" s="145">
        <f>IF(N167="zníž. prenesená",J167,0)</f>
        <v>0</v>
      </c>
      <c r="BI167" s="145">
        <f>IF(N167="nulová",J167,0)</f>
        <v>0</v>
      </c>
      <c r="BJ167" s="14" t="s">
        <v>118</v>
      </c>
      <c r="BK167" s="146">
        <f>ROUND(I167*H167,3)</f>
        <v>0</v>
      </c>
      <c r="BL167" s="14" t="s">
        <v>179</v>
      </c>
      <c r="BM167" s="144" t="s">
        <v>264</v>
      </c>
    </row>
    <row r="168" spans="1:65" s="2" customFormat="1" ht="24" customHeight="1">
      <c r="A168" s="26"/>
      <c r="B168" s="133"/>
      <c r="C168" s="134" t="s">
        <v>265</v>
      </c>
      <c r="D168" s="134" t="s">
        <v>113</v>
      </c>
      <c r="E168" s="135" t="s">
        <v>266</v>
      </c>
      <c r="F168" s="136" t="s">
        <v>267</v>
      </c>
      <c r="G168" s="137" t="s">
        <v>231</v>
      </c>
      <c r="H168" s="138">
        <v>1.0569999999999999</v>
      </c>
      <c r="I168" s="138"/>
      <c r="J168" s="138"/>
      <c r="K168" s="139"/>
      <c r="L168" s="27"/>
      <c r="M168" s="140" t="s">
        <v>1</v>
      </c>
      <c r="N168" s="141" t="s">
        <v>37</v>
      </c>
      <c r="O168" s="142">
        <v>1.579</v>
      </c>
      <c r="P168" s="142">
        <f>O168*H168</f>
        <v>1.6690029999999998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4" t="s">
        <v>179</v>
      </c>
      <c r="AT168" s="144" t="s">
        <v>113</v>
      </c>
      <c r="AU168" s="144" t="s">
        <v>118</v>
      </c>
      <c r="AY168" s="14" t="s">
        <v>111</v>
      </c>
      <c r="BE168" s="145">
        <f>IF(N168="základná",J168,0)</f>
        <v>0</v>
      </c>
      <c r="BF168" s="145">
        <f>IF(N168="znížená",J168,0)</f>
        <v>0</v>
      </c>
      <c r="BG168" s="145">
        <f>IF(N168="zákl. prenesená",J168,0)</f>
        <v>0</v>
      </c>
      <c r="BH168" s="145">
        <f>IF(N168="zníž. prenesená",J168,0)</f>
        <v>0</v>
      </c>
      <c r="BI168" s="145">
        <f>IF(N168="nulová",J168,0)</f>
        <v>0</v>
      </c>
      <c r="BJ168" s="14" t="s">
        <v>118</v>
      </c>
      <c r="BK168" s="146">
        <f>ROUND(I168*H168,3)</f>
        <v>0</v>
      </c>
      <c r="BL168" s="14" t="s">
        <v>179</v>
      </c>
      <c r="BM168" s="144" t="s">
        <v>268</v>
      </c>
    </row>
    <row r="169" spans="1:65" s="12" customFormat="1" ht="22.9" customHeight="1">
      <c r="B169" s="121"/>
      <c r="D169" s="122" t="s">
        <v>70</v>
      </c>
      <c r="E169" s="131" t="s">
        <v>269</v>
      </c>
      <c r="F169" s="131" t="s">
        <v>270</v>
      </c>
      <c r="J169" s="132"/>
      <c r="L169" s="121"/>
      <c r="M169" s="125"/>
      <c r="N169" s="126"/>
      <c r="O169" s="126"/>
      <c r="P169" s="127">
        <f>SUM(P170:P172)</f>
        <v>7.2896435999999998</v>
      </c>
      <c r="Q169" s="126"/>
      <c r="R169" s="127">
        <f>SUM(R170:R172)</f>
        <v>0.165546</v>
      </c>
      <c r="S169" s="126"/>
      <c r="T169" s="128">
        <f>SUM(T170:T172)</f>
        <v>0</v>
      </c>
      <c r="AR169" s="122" t="s">
        <v>118</v>
      </c>
      <c r="AT169" s="129" t="s">
        <v>70</v>
      </c>
      <c r="AU169" s="129" t="s">
        <v>76</v>
      </c>
      <c r="AY169" s="122" t="s">
        <v>111</v>
      </c>
      <c r="BK169" s="130">
        <f>SUM(BK170:BK172)</f>
        <v>0</v>
      </c>
    </row>
    <row r="170" spans="1:65" s="2" customFormat="1" ht="24" customHeight="1">
      <c r="A170" s="26"/>
      <c r="B170" s="133"/>
      <c r="C170" s="134" t="s">
        <v>271</v>
      </c>
      <c r="D170" s="134" t="s">
        <v>113</v>
      </c>
      <c r="E170" s="135" t="s">
        <v>272</v>
      </c>
      <c r="F170" s="136" t="s">
        <v>273</v>
      </c>
      <c r="G170" s="137" t="s">
        <v>152</v>
      </c>
      <c r="H170" s="138">
        <v>108.2</v>
      </c>
      <c r="I170" s="138"/>
      <c r="J170" s="138"/>
      <c r="K170" s="139"/>
      <c r="L170" s="27"/>
      <c r="M170" s="140" t="s">
        <v>1</v>
      </c>
      <c r="N170" s="141" t="s">
        <v>37</v>
      </c>
      <c r="O170" s="142">
        <v>6.4638000000000001E-2</v>
      </c>
      <c r="P170" s="142">
        <f>O170*H170</f>
        <v>6.9938316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4" t="s">
        <v>179</v>
      </c>
      <c r="AT170" s="144" t="s">
        <v>113</v>
      </c>
      <c r="AU170" s="144" t="s">
        <v>118</v>
      </c>
      <c r="AY170" s="14" t="s">
        <v>111</v>
      </c>
      <c r="BE170" s="145">
        <f>IF(N170="základná",J170,0)</f>
        <v>0</v>
      </c>
      <c r="BF170" s="145">
        <f>IF(N170="znížená",J170,0)</f>
        <v>0</v>
      </c>
      <c r="BG170" s="145">
        <f>IF(N170="zákl. prenesená",J170,0)</f>
        <v>0</v>
      </c>
      <c r="BH170" s="145">
        <f>IF(N170="zníž. prenesená",J170,0)</f>
        <v>0</v>
      </c>
      <c r="BI170" s="145">
        <f>IF(N170="nulová",J170,0)</f>
        <v>0</v>
      </c>
      <c r="BJ170" s="14" t="s">
        <v>118</v>
      </c>
      <c r="BK170" s="146">
        <f>ROUND(I170*H170,3)</f>
        <v>0</v>
      </c>
      <c r="BL170" s="14" t="s">
        <v>179</v>
      </c>
      <c r="BM170" s="144" t="s">
        <v>274</v>
      </c>
    </row>
    <row r="171" spans="1:65" s="2" customFormat="1" ht="24" customHeight="1">
      <c r="A171" s="26"/>
      <c r="B171" s="133"/>
      <c r="C171" s="147" t="s">
        <v>275</v>
      </c>
      <c r="D171" s="147" t="s">
        <v>124</v>
      </c>
      <c r="E171" s="148" t="s">
        <v>276</v>
      </c>
      <c r="F171" s="149" t="s">
        <v>277</v>
      </c>
      <c r="G171" s="150" t="s">
        <v>152</v>
      </c>
      <c r="H171" s="151">
        <v>110.364</v>
      </c>
      <c r="I171" s="151"/>
      <c r="J171" s="151"/>
      <c r="K171" s="152"/>
      <c r="L171" s="153"/>
      <c r="M171" s="154" t="s">
        <v>1</v>
      </c>
      <c r="N171" s="155" t="s">
        <v>37</v>
      </c>
      <c r="O171" s="142">
        <v>0</v>
      </c>
      <c r="P171" s="142">
        <f>O171*H171</f>
        <v>0</v>
      </c>
      <c r="Q171" s="142">
        <v>1.5E-3</v>
      </c>
      <c r="R171" s="142">
        <f>Q171*H171</f>
        <v>0.165546</v>
      </c>
      <c r="S171" s="142">
        <v>0</v>
      </c>
      <c r="T171" s="143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4" t="s">
        <v>249</v>
      </c>
      <c r="AT171" s="144" t="s">
        <v>124</v>
      </c>
      <c r="AU171" s="144" t="s">
        <v>118</v>
      </c>
      <c r="AY171" s="14" t="s">
        <v>111</v>
      </c>
      <c r="BE171" s="145">
        <f>IF(N171="základná",J171,0)</f>
        <v>0</v>
      </c>
      <c r="BF171" s="145">
        <f>IF(N171="znížená",J171,0)</f>
        <v>0</v>
      </c>
      <c r="BG171" s="145">
        <f>IF(N171="zákl. prenesená",J171,0)</f>
        <v>0</v>
      </c>
      <c r="BH171" s="145">
        <f>IF(N171="zníž. prenesená",J171,0)</f>
        <v>0</v>
      </c>
      <c r="BI171" s="145">
        <f>IF(N171="nulová",J171,0)</f>
        <v>0</v>
      </c>
      <c r="BJ171" s="14" t="s">
        <v>118</v>
      </c>
      <c r="BK171" s="146">
        <f>ROUND(I171*H171,3)</f>
        <v>0</v>
      </c>
      <c r="BL171" s="14" t="s">
        <v>179</v>
      </c>
      <c r="BM171" s="144" t="s">
        <v>278</v>
      </c>
    </row>
    <row r="172" spans="1:65" s="2" customFormat="1" ht="24" customHeight="1">
      <c r="A172" s="26"/>
      <c r="B172" s="133"/>
      <c r="C172" s="134" t="s">
        <v>279</v>
      </c>
      <c r="D172" s="134" t="s">
        <v>113</v>
      </c>
      <c r="E172" s="135" t="s">
        <v>280</v>
      </c>
      <c r="F172" s="136" t="s">
        <v>281</v>
      </c>
      <c r="G172" s="137" t="s">
        <v>231</v>
      </c>
      <c r="H172" s="138">
        <v>0.16600000000000001</v>
      </c>
      <c r="I172" s="138"/>
      <c r="J172" s="138"/>
      <c r="K172" s="139"/>
      <c r="L172" s="27"/>
      <c r="M172" s="140" t="s">
        <v>1</v>
      </c>
      <c r="N172" s="141" t="s">
        <v>37</v>
      </c>
      <c r="O172" s="142">
        <v>1.782</v>
      </c>
      <c r="P172" s="142">
        <f>O172*H172</f>
        <v>0.29581200000000002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4" t="s">
        <v>179</v>
      </c>
      <c r="AT172" s="144" t="s">
        <v>113</v>
      </c>
      <c r="AU172" s="144" t="s">
        <v>118</v>
      </c>
      <c r="AY172" s="14" t="s">
        <v>111</v>
      </c>
      <c r="BE172" s="145">
        <f>IF(N172="základná",J172,0)</f>
        <v>0</v>
      </c>
      <c r="BF172" s="145">
        <f>IF(N172="znížená",J172,0)</f>
        <v>0</v>
      </c>
      <c r="BG172" s="145">
        <f>IF(N172="zákl. prenesená",J172,0)</f>
        <v>0</v>
      </c>
      <c r="BH172" s="145">
        <f>IF(N172="zníž. prenesená",J172,0)</f>
        <v>0</v>
      </c>
      <c r="BI172" s="145">
        <f>IF(N172="nulová",J172,0)</f>
        <v>0</v>
      </c>
      <c r="BJ172" s="14" t="s">
        <v>118</v>
      </c>
      <c r="BK172" s="146">
        <f>ROUND(I172*H172,3)</f>
        <v>0</v>
      </c>
      <c r="BL172" s="14" t="s">
        <v>179</v>
      </c>
      <c r="BM172" s="144" t="s">
        <v>282</v>
      </c>
    </row>
    <row r="173" spans="1:65" s="12" customFormat="1" ht="22.9" customHeight="1">
      <c r="B173" s="121"/>
      <c r="D173" s="122" t="s">
        <v>70</v>
      </c>
      <c r="E173" s="131" t="s">
        <v>283</v>
      </c>
      <c r="F173" s="131" t="s">
        <v>284</v>
      </c>
      <c r="J173" s="132"/>
      <c r="L173" s="121"/>
      <c r="M173" s="125"/>
      <c r="N173" s="126"/>
      <c r="O173" s="126"/>
      <c r="P173" s="127">
        <f>SUM(P174:P175)</f>
        <v>18.655000000000001</v>
      </c>
      <c r="Q173" s="126"/>
      <c r="R173" s="127">
        <f>SUM(R174:R175)</f>
        <v>0</v>
      </c>
      <c r="S173" s="126"/>
      <c r="T173" s="128">
        <f>SUM(T174:T175)</f>
        <v>2.3657999999999997</v>
      </c>
      <c r="AR173" s="122" t="s">
        <v>118</v>
      </c>
      <c r="AT173" s="129" t="s">
        <v>70</v>
      </c>
      <c r="AU173" s="129" t="s">
        <v>76</v>
      </c>
      <c r="AY173" s="122" t="s">
        <v>111</v>
      </c>
      <c r="BK173" s="130">
        <f>SUM(BK174:BK175)</f>
        <v>0</v>
      </c>
    </row>
    <row r="174" spans="1:65" s="2" customFormat="1" ht="16.5" customHeight="1">
      <c r="A174" s="26"/>
      <c r="B174" s="133"/>
      <c r="C174" s="134" t="s">
        <v>285</v>
      </c>
      <c r="D174" s="134" t="s">
        <v>113</v>
      </c>
      <c r="E174" s="135" t="s">
        <v>286</v>
      </c>
      <c r="F174" s="136" t="s">
        <v>287</v>
      </c>
      <c r="G174" s="137" t="s">
        <v>152</v>
      </c>
      <c r="H174" s="138">
        <v>22.6</v>
      </c>
      <c r="I174" s="138"/>
      <c r="J174" s="138"/>
      <c r="K174" s="139"/>
      <c r="L174" s="27"/>
      <c r="M174" s="140" t="s">
        <v>1</v>
      </c>
      <c r="N174" s="141" t="s">
        <v>37</v>
      </c>
      <c r="O174" s="142">
        <v>0.184</v>
      </c>
      <c r="P174" s="142">
        <f>O174*H174</f>
        <v>4.1584000000000003</v>
      </c>
      <c r="Q174" s="142">
        <v>0</v>
      </c>
      <c r="R174" s="142">
        <f>Q174*H174</f>
        <v>0</v>
      </c>
      <c r="S174" s="142">
        <v>1.7999999999999999E-2</v>
      </c>
      <c r="T174" s="143">
        <f>S174*H174</f>
        <v>0.40679999999999999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4" t="s">
        <v>179</v>
      </c>
      <c r="AT174" s="144" t="s">
        <v>113</v>
      </c>
      <c r="AU174" s="144" t="s">
        <v>118</v>
      </c>
      <c r="AY174" s="14" t="s">
        <v>111</v>
      </c>
      <c r="BE174" s="145">
        <f>IF(N174="základná",J174,0)</f>
        <v>0</v>
      </c>
      <c r="BF174" s="145">
        <f>IF(N174="znížená",J174,0)</f>
        <v>0</v>
      </c>
      <c r="BG174" s="145">
        <f>IF(N174="zákl. prenesená",J174,0)</f>
        <v>0</v>
      </c>
      <c r="BH174" s="145">
        <f>IF(N174="zníž. prenesená",J174,0)</f>
        <v>0</v>
      </c>
      <c r="BI174" s="145">
        <f>IF(N174="nulová",J174,0)</f>
        <v>0</v>
      </c>
      <c r="BJ174" s="14" t="s">
        <v>118</v>
      </c>
      <c r="BK174" s="146">
        <f>ROUND(I174*H174,3)</f>
        <v>0</v>
      </c>
      <c r="BL174" s="14" t="s">
        <v>179</v>
      </c>
      <c r="BM174" s="144" t="s">
        <v>288</v>
      </c>
    </row>
    <row r="175" spans="1:65" s="2" customFormat="1" ht="24" customHeight="1">
      <c r="A175" s="26"/>
      <c r="B175" s="133"/>
      <c r="C175" s="134" t="s">
        <v>289</v>
      </c>
      <c r="D175" s="134" t="s">
        <v>113</v>
      </c>
      <c r="E175" s="135" t="s">
        <v>290</v>
      </c>
      <c r="F175" s="136" t="s">
        <v>291</v>
      </c>
      <c r="G175" s="137" t="s">
        <v>152</v>
      </c>
      <c r="H175" s="138">
        <v>65.3</v>
      </c>
      <c r="I175" s="138"/>
      <c r="J175" s="138"/>
      <c r="K175" s="139"/>
      <c r="L175" s="27"/>
      <c r="M175" s="140" t="s">
        <v>1</v>
      </c>
      <c r="N175" s="141" t="s">
        <v>37</v>
      </c>
      <c r="O175" s="142">
        <v>0.222</v>
      </c>
      <c r="P175" s="142">
        <f>O175*H175</f>
        <v>14.496599999999999</v>
      </c>
      <c r="Q175" s="142">
        <v>0</v>
      </c>
      <c r="R175" s="142">
        <f>Q175*H175</f>
        <v>0</v>
      </c>
      <c r="S175" s="142">
        <v>0.03</v>
      </c>
      <c r="T175" s="143">
        <f>S175*H175</f>
        <v>1.9589999999999999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4" t="s">
        <v>179</v>
      </c>
      <c r="AT175" s="144" t="s">
        <v>113</v>
      </c>
      <c r="AU175" s="144" t="s">
        <v>118</v>
      </c>
      <c r="AY175" s="14" t="s">
        <v>111</v>
      </c>
      <c r="BE175" s="145">
        <f>IF(N175="základná",J175,0)</f>
        <v>0</v>
      </c>
      <c r="BF175" s="145">
        <f>IF(N175="znížená",J175,0)</f>
        <v>0</v>
      </c>
      <c r="BG175" s="145">
        <f>IF(N175="zákl. prenesená",J175,0)</f>
        <v>0</v>
      </c>
      <c r="BH175" s="145">
        <f>IF(N175="zníž. prenesená",J175,0)</f>
        <v>0</v>
      </c>
      <c r="BI175" s="145">
        <f>IF(N175="nulová",J175,0)</f>
        <v>0</v>
      </c>
      <c r="BJ175" s="14" t="s">
        <v>118</v>
      </c>
      <c r="BK175" s="146">
        <f>ROUND(I175*H175,3)</f>
        <v>0</v>
      </c>
      <c r="BL175" s="14" t="s">
        <v>179</v>
      </c>
      <c r="BM175" s="144" t="s">
        <v>292</v>
      </c>
    </row>
    <row r="176" spans="1:65" s="12" customFormat="1" ht="22.9" customHeight="1">
      <c r="B176" s="121"/>
      <c r="D176" s="122" t="s">
        <v>70</v>
      </c>
      <c r="E176" s="131" t="s">
        <v>293</v>
      </c>
      <c r="F176" s="131" t="s">
        <v>294</v>
      </c>
      <c r="J176" s="132"/>
      <c r="L176" s="121"/>
      <c r="M176" s="125"/>
      <c r="N176" s="126"/>
      <c r="O176" s="126"/>
      <c r="P176" s="127">
        <f>SUM(P177:P184)</f>
        <v>13.959699999999998</v>
      </c>
      <c r="Q176" s="126"/>
      <c r="R176" s="127">
        <f>SUM(R177:R184)</f>
        <v>0.26</v>
      </c>
      <c r="S176" s="126"/>
      <c r="T176" s="128">
        <f>SUM(T177:T184)</f>
        <v>0</v>
      </c>
      <c r="AR176" s="122" t="s">
        <v>118</v>
      </c>
      <c r="AT176" s="129" t="s">
        <v>70</v>
      </c>
      <c r="AU176" s="129" t="s">
        <v>76</v>
      </c>
      <c r="AY176" s="122" t="s">
        <v>111</v>
      </c>
      <c r="BK176" s="130">
        <f>SUM(BK177:BK184)</f>
        <v>0</v>
      </c>
    </row>
    <row r="177" spans="1:65" s="2" customFormat="1" ht="24" customHeight="1">
      <c r="A177" s="26"/>
      <c r="B177" s="133"/>
      <c r="C177" s="134" t="s">
        <v>295</v>
      </c>
      <c r="D177" s="134" t="s">
        <v>113</v>
      </c>
      <c r="E177" s="135" t="s">
        <v>296</v>
      </c>
      <c r="F177" s="136" t="s">
        <v>297</v>
      </c>
      <c r="G177" s="137" t="s">
        <v>116</v>
      </c>
      <c r="H177" s="138">
        <v>9</v>
      </c>
      <c r="I177" s="138"/>
      <c r="J177" s="138"/>
      <c r="K177" s="139"/>
      <c r="L177" s="27"/>
      <c r="M177" s="140" t="s">
        <v>1</v>
      </c>
      <c r="N177" s="141" t="s">
        <v>37</v>
      </c>
      <c r="O177" s="142">
        <v>1.2250099999999999</v>
      </c>
      <c r="P177" s="142">
        <f t="shared" ref="P177:P184" si="27">O177*H177</f>
        <v>11.025089999999999</v>
      </c>
      <c r="Q177" s="142">
        <v>0</v>
      </c>
      <c r="R177" s="142">
        <f t="shared" ref="R177:R184" si="28">Q177*H177</f>
        <v>0</v>
      </c>
      <c r="S177" s="142">
        <v>0</v>
      </c>
      <c r="T177" s="143">
        <f t="shared" ref="T177:T184" si="29"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4" t="s">
        <v>179</v>
      </c>
      <c r="AT177" s="144" t="s">
        <v>113</v>
      </c>
      <c r="AU177" s="144" t="s">
        <v>118</v>
      </c>
      <c r="AY177" s="14" t="s">
        <v>111</v>
      </c>
      <c r="BE177" s="145">
        <f t="shared" ref="BE177:BE184" si="30">IF(N177="základná",J177,0)</f>
        <v>0</v>
      </c>
      <c r="BF177" s="145">
        <f t="shared" ref="BF177:BF184" si="31">IF(N177="znížená",J177,0)</f>
        <v>0</v>
      </c>
      <c r="BG177" s="145">
        <f t="shared" ref="BG177:BG184" si="32">IF(N177="zákl. prenesená",J177,0)</f>
        <v>0</v>
      </c>
      <c r="BH177" s="145">
        <f t="shared" ref="BH177:BH184" si="33">IF(N177="zníž. prenesená",J177,0)</f>
        <v>0</v>
      </c>
      <c r="BI177" s="145">
        <f t="shared" ref="BI177:BI184" si="34">IF(N177="nulová",J177,0)</f>
        <v>0</v>
      </c>
      <c r="BJ177" s="14" t="s">
        <v>118</v>
      </c>
      <c r="BK177" s="146">
        <f t="shared" ref="BK177:BK184" si="35">ROUND(I177*H177,3)</f>
        <v>0</v>
      </c>
      <c r="BL177" s="14" t="s">
        <v>179</v>
      </c>
      <c r="BM177" s="144" t="s">
        <v>298</v>
      </c>
    </row>
    <row r="178" spans="1:65" s="2" customFormat="1" ht="24" customHeight="1">
      <c r="A178" s="26"/>
      <c r="B178" s="133"/>
      <c r="C178" s="147" t="s">
        <v>299</v>
      </c>
      <c r="D178" s="147" t="s">
        <v>124</v>
      </c>
      <c r="E178" s="148" t="s">
        <v>300</v>
      </c>
      <c r="F178" s="149" t="s">
        <v>301</v>
      </c>
      <c r="G178" s="150" t="s">
        <v>116</v>
      </c>
      <c r="H178" s="151">
        <v>9</v>
      </c>
      <c r="I178" s="151"/>
      <c r="J178" s="151"/>
      <c r="K178" s="152"/>
      <c r="L178" s="153"/>
      <c r="M178" s="154" t="s">
        <v>1</v>
      </c>
      <c r="N178" s="155" t="s">
        <v>37</v>
      </c>
      <c r="O178" s="142">
        <v>0</v>
      </c>
      <c r="P178" s="142">
        <f t="shared" si="27"/>
        <v>0</v>
      </c>
      <c r="Q178" s="142">
        <v>1E-3</v>
      </c>
      <c r="R178" s="142">
        <f t="shared" si="28"/>
        <v>9.0000000000000011E-3</v>
      </c>
      <c r="S178" s="142">
        <v>0</v>
      </c>
      <c r="T178" s="143">
        <f t="shared" si="29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4" t="s">
        <v>249</v>
      </c>
      <c r="AT178" s="144" t="s">
        <v>124</v>
      </c>
      <c r="AU178" s="144" t="s">
        <v>118</v>
      </c>
      <c r="AY178" s="14" t="s">
        <v>111</v>
      </c>
      <c r="BE178" s="145">
        <f t="shared" si="30"/>
        <v>0</v>
      </c>
      <c r="BF178" s="145">
        <f t="shared" si="31"/>
        <v>0</v>
      </c>
      <c r="BG178" s="145">
        <f t="shared" si="32"/>
        <v>0</v>
      </c>
      <c r="BH178" s="145">
        <f t="shared" si="33"/>
        <v>0</v>
      </c>
      <c r="BI178" s="145">
        <f t="shared" si="34"/>
        <v>0</v>
      </c>
      <c r="BJ178" s="14" t="s">
        <v>118</v>
      </c>
      <c r="BK178" s="146">
        <f t="shared" si="35"/>
        <v>0</v>
      </c>
      <c r="BL178" s="14" t="s">
        <v>179</v>
      </c>
      <c r="BM178" s="144" t="s">
        <v>302</v>
      </c>
    </row>
    <row r="179" spans="1:65" s="2" customFormat="1" ht="36" customHeight="1">
      <c r="A179" s="26"/>
      <c r="B179" s="133"/>
      <c r="C179" s="147" t="s">
        <v>303</v>
      </c>
      <c r="D179" s="147" t="s">
        <v>124</v>
      </c>
      <c r="E179" s="148" t="s">
        <v>304</v>
      </c>
      <c r="F179" s="149" t="s">
        <v>305</v>
      </c>
      <c r="G179" s="150" t="s">
        <v>116</v>
      </c>
      <c r="H179" s="151">
        <v>5</v>
      </c>
      <c r="I179" s="151"/>
      <c r="J179" s="151"/>
      <c r="K179" s="152"/>
      <c r="L179" s="153"/>
      <c r="M179" s="154" t="s">
        <v>1</v>
      </c>
      <c r="N179" s="155" t="s">
        <v>37</v>
      </c>
      <c r="O179" s="142">
        <v>0</v>
      </c>
      <c r="P179" s="142">
        <f t="shared" si="27"/>
        <v>0</v>
      </c>
      <c r="Q179" s="142">
        <v>2.5000000000000001E-2</v>
      </c>
      <c r="R179" s="142">
        <f t="shared" si="28"/>
        <v>0.125</v>
      </c>
      <c r="S179" s="142">
        <v>0</v>
      </c>
      <c r="T179" s="143">
        <f t="shared" si="29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4" t="s">
        <v>249</v>
      </c>
      <c r="AT179" s="144" t="s">
        <v>124</v>
      </c>
      <c r="AU179" s="144" t="s">
        <v>118</v>
      </c>
      <c r="AY179" s="14" t="s">
        <v>111</v>
      </c>
      <c r="BE179" s="145">
        <f t="shared" si="30"/>
        <v>0</v>
      </c>
      <c r="BF179" s="145">
        <f t="shared" si="31"/>
        <v>0</v>
      </c>
      <c r="BG179" s="145">
        <f t="shared" si="32"/>
        <v>0</v>
      </c>
      <c r="BH179" s="145">
        <f t="shared" si="33"/>
        <v>0</v>
      </c>
      <c r="BI179" s="145">
        <f t="shared" si="34"/>
        <v>0</v>
      </c>
      <c r="BJ179" s="14" t="s">
        <v>118</v>
      </c>
      <c r="BK179" s="146">
        <f t="shared" si="35"/>
        <v>0</v>
      </c>
      <c r="BL179" s="14" t="s">
        <v>179</v>
      </c>
      <c r="BM179" s="144" t="s">
        <v>306</v>
      </c>
    </row>
    <row r="180" spans="1:65" s="2" customFormat="1" ht="36" customHeight="1">
      <c r="A180" s="26"/>
      <c r="B180" s="133"/>
      <c r="C180" s="147" t="s">
        <v>307</v>
      </c>
      <c r="D180" s="147" t="s">
        <v>124</v>
      </c>
      <c r="E180" s="148" t="s">
        <v>308</v>
      </c>
      <c r="F180" s="149" t="s">
        <v>309</v>
      </c>
      <c r="G180" s="150" t="s">
        <v>116</v>
      </c>
      <c r="H180" s="151">
        <v>4</v>
      </c>
      <c r="I180" s="151"/>
      <c r="J180" s="151"/>
      <c r="K180" s="152"/>
      <c r="L180" s="153"/>
      <c r="M180" s="154" t="s">
        <v>1</v>
      </c>
      <c r="N180" s="155" t="s">
        <v>37</v>
      </c>
      <c r="O180" s="142">
        <v>0</v>
      </c>
      <c r="P180" s="142">
        <f t="shared" si="27"/>
        <v>0</v>
      </c>
      <c r="Q180" s="142">
        <v>2.5000000000000001E-2</v>
      </c>
      <c r="R180" s="142">
        <f t="shared" si="28"/>
        <v>0.1</v>
      </c>
      <c r="S180" s="142">
        <v>0</v>
      </c>
      <c r="T180" s="143">
        <f t="shared" si="29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4" t="s">
        <v>249</v>
      </c>
      <c r="AT180" s="144" t="s">
        <v>124</v>
      </c>
      <c r="AU180" s="144" t="s">
        <v>118</v>
      </c>
      <c r="AY180" s="14" t="s">
        <v>111</v>
      </c>
      <c r="BE180" s="145">
        <f t="shared" si="30"/>
        <v>0</v>
      </c>
      <c r="BF180" s="145">
        <f t="shared" si="31"/>
        <v>0</v>
      </c>
      <c r="BG180" s="145">
        <f t="shared" si="32"/>
        <v>0</v>
      </c>
      <c r="BH180" s="145">
        <f t="shared" si="33"/>
        <v>0</v>
      </c>
      <c r="BI180" s="145">
        <f t="shared" si="34"/>
        <v>0</v>
      </c>
      <c r="BJ180" s="14" t="s">
        <v>118</v>
      </c>
      <c r="BK180" s="146">
        <f t="shared" si="35"/>
        <v>0</v>
      </c>
      <c r="BL180" s="14" t="s">
        <v>179</v>
      </c>
      <c r="BM180" s="144" t="s">
        <v>310</v>
      </c>
    </row>
    <row r="181" spans="1:65" s="2" customFormat="1" ht="24" customHeight="1">
      <c r="A181" s="26"/>
      <c r="B181" s="133"/>
      <c r="C181" s="134" t="s">
        <v>311</v>
      </c>
      <c r="D181" s="134" t="s">
        <v>113</v>
      </c>
      <c r="E181" s="135" t="s">
        <v>312</v>
      </c>
      <c r="F181" s="136" t="s">
        <v>313</v>
      </c>
      <c r="G181" s="137" t="s">
        <v>116</v>
      </c>
      <c r="H181" s="138">
        <v>1</v>
      </c>
      <c r="I181" s="138"/>
      <c r="J181" s="138"/>
      <c r="K181" s="139"/>
      <c r="L181" s="27"/>
      <c r="M181" s="140" t="s">
        <v>1</v>
      </c>
      <c r="N181" s="141" t="s">
        <v>37</v>
      </c>
      <c r="O181" s="142">
        <v>2.3800300000000001</v>
      </c>
      <c r="P181" s="142">
        <f t="shared" si="27"/>
        <v>2.3800300000000001</v>
      </c>
      <c r="Q181" s="142">
        <v>0</v>
      </c>
      <c r="R181" s="142">
        <f t="shared" si="28"/>
        <v>0</v>
      </c>
      <c r="S181" s="142">
        <v>0</v>
      </c>
      <c r="T181" s="143">
        <f t="shared" si="29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4" t="s">
        <v>179</v>
      </c>
      <c r="AT181" s="144" t="s">
        <v>113</v>
      </c>
      <c r="AU181" s="144" t="s">
        <v>118</v>
      </c>
      <c r="AY181" s="14" t="s">
        <v>111</v>
      </c>
      <c r="BE181" s="145">
        <f t="shared" si="30"/>
        <v>0</v>
      </c>
      <c r="BF181" s="145">
        <f t="shared" si="31"/>
        <v>0</v>
      </c>
      <c r="BG181" s="145">
        <f t="shared" si="32"/>
        <v>0</v>
      </c>
      <c r="BH181" s="145">
        <f t="shared" si="33"/>
        <v>0</v>
      </c>
      <c r="BI181" s="145">
        <f t="shared" si="34"/>
        <v>0</v>
      </c>
      <c r="BJ181" s="14" t="s">
        <v>118</v>
      </c>
      <c r="BK181" s="146">
        <f t="shared" si="35"/>
        <v>0</v>
      </c>
      <c r="BL181" s="14" t="s">
        <v>179</v>
      </c>
      <c r="BM181" s="144" t="s">
        <v>314</v>
      </c>
    </row>
    <row r="182" spans="1:65" s="2" customFormat="1" ht="24" customHeight="1">
      <c r="A182" s="26"/>
      <c r="B182" s="133"/>
      <c r="C182" s="147" t="s">
        <v>315</v>
      </c>
      <c r="D182" s="147" t="s">
        <v>124</v>
      </c>
      <c r="E182" s="148" t="s">
        <v>300</v>
      </c>
      <c r="F182" s="149" t="s">
        <v>301</v>
      </c>
      <c r="G182" s="150" t="s">
        <v>116</v>
      </c>
      <c r="H182" s="151">
        <v>1</v>
      </c>
      <c r="I182" s="151"/>
      <c r="J182" s="151"/>
      <c r="K182" s="152"/>
      <c r="L182" s="153"/>
      <c r="M182" s="154" t="s">
        <v>1</v>
      </c>
      <c r="N182" s="155" t="s">
        <v>37</v>
      </c>
      <c r="O182" s="142">
        <v>0</v>
      </c>
      <c r="P182" s="142">
        <f t="shared" si="27"/>
        <v>0</v>
      </c>
      <c r="Q182" s="142">
        <v>1E-3</v>
      </c>
      <c r="R182" s="142">
        <f t="shared" si="28"/>
        <v>1E-3</v>
      </c>
      <c r="S182" s="142">
        <v>0</v>
      </c>
      <c r="T182" s="143">
        <f t="shared" si="29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4" t="s">
        <v>249</v>
      </c>
      <c r="AT182" s="144" t="s">
        <v>124</v>
      </c>
      <c r="AU182" s="144" t="s">
        <v>118</v>
      </c>
      <c r="AY182" s="14" t="s">
        <v>111</v>
      </c>
      <c r="BE182" s="145">
        <f t="shared" si="30"/>
        <v>0</v>
      </c>
      <c r="BF182" s="145">
        <f t="shared" si="31"/>
        <v>0</v>
      </c>
      <c r="BG182" s="145">
        <f t="shared" si="32"/>
        <v>0</v>
      </c>
      <c r="BH182" s="145">
        <f t="shared" si="33"/>
        <v>0</v>
      </c>
      <c r="BI182" s="145">
        <f t="shared" si="34"/>
        <v>0</v>
      </c>
      <c r="BJ182" s="14" t="s">
        <v>118</v>
      </c>
      <c r="BK182" s="146">
        <f t="shared" si="35"/>
        <v>0</v>
      </c>
      <c r="BL182" s="14" t="s">
        <v>179</v>
      </c>
      <c r="BM182" s="144" t="s">
        <v>316</v>
      </c>
    </row>
    <row r="183" spans="1:65" s="2" customFormat="1" ht="36" customHeight="1">
      <c r="A183" s="26"/>
      <c r="B183" s="133"/>
      <c r="C183" s="147" t="s">
        <v>317</v>
      </c>
      <c r="D183" s="147" t="s">
        <v>124</v>
      </c>
      <c r="E183" s="148" t="s">
        <v>318</v>
      </c>
      <c r="F183" s="149" t="s">
        <v>319</v>
      </c>
      <c r="G183" s="150" t="s">
        <v>116</v>
      </c>
      <c r="H183" s="151">
        <v>1</v>
      </c>
      <c r="I183" s="151"/>
      <c r="J183" s="151"/>
      <c r="K183" s="152"/>
      <c r="L183" s="153"/>
      <c r="M183" s="154" t="s">
        <v>1</v>
      </c>
      <c r="N183" s="155" t="s">
        <v>37</v>
      </c>
      <c r="O183" s="142">
        <v>0</v>
      </c>
      <c r="P183" s="142">
        <f t="shared" si="27"/>
        <v>0</v>
      </c>
      <c r="Q183" s="142">
        <v>2.5000000000000001E-2</v>
      </c>
      <c r="R183" s="142">
        <f t="shared" si="28"/>
        <v>2.5000000000000001E-2</v>
      </c>
      <c r="S183" s="142">
        <v>0</v>
      </c>
      <c r="T183" s="143">
        <f t="shared" si="29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4" t="s">
        <v>249</v>
      </c>
      <c r="AT183" s="144" t="s">
        <v>124</v>
      </c>
      <c r="AU183" s="144" t="s">
        <v>118</v>
      </c>
      <c r="AY183" s="14" t="s">
        <v>111</v>
      </c>
      <c r="BE183" s="145">
        <f t="shared" si="30"/>
        <v>0</v>
      </c>
      <c r="BF183" s="145">
        <f t="shared" si="31"/>
        <v>0</v>
      </c>
      <c r="BG183" s="145">
        <f t="shared" si="32"/>
        <v>0</v>
      </c>
      <c r="BH183" s="145">
        <f t="shared" si="33"/>
        <v>0</v>
      </c>
      <c r="BI183" s="145">
        <f t="shared" si="34"/>
        <v>0</v>
      </c>
      <c r="BJ183" s="14" t="s">
        <v>118</v>
      </c>
      <c r="BK183" s="146">
        <f t="shared" si="35"/>
        <v>0</v>
      </c>
      <c r="BL183" s="14" t="s">
        <v>179</v>
      </c>
      <c r="BM183" s="144" t="s">
        <v>320</v>
      </c>
    </row>
    <row r="184" spans="1:65" s="2" customFormat="1" ht="24" customHeight="1">
      <c r="A184" s="26"/>
      <c r="B184" s="133"/>
      <c r="C184" s="134" t="s">
        <v>321</v>
      </c>
      <c r="D184" s="134" t="s">
        <v>113</v>
      </c>
      <c r="E184" s="135" t="s">
        <v>322</v>
      </c>
      <c r="F184" s="136" t="s">
        <v>323</v>
      </c>
      <c r="G184" s="137" t="s">
        <v>231</v>
      </c>
      <c r="H184" s="138">
        <v>0.26</v>
      </c>
      <c r="I184" s="138"/>
      <c r="J184" s="138"/>
      <c r="K184" s="139"/>
      <c r="L184" s="27"/>
      <c r="M184" s="140" t="s">
        <v>1</v>
      </c>
      <c r="N184" s="141" t="s">
        <v>37</v>
      </c>
      <c r="O184" s="142">
        <v>2.133</v>
      </c>
      <c r="P184" s="142">
        <f t="shared" si="27"/>
        <v>0.55458000000000007</v>
      </c>
      <c r="Q184" s="142">
        <v>0</v>
      </c>
      <c r="R184" s="142">
        <f t="shared" si="28"/>
        <v>0</v>
      </c>
      <c r="S184" s="142">
        <v>0</v>
      </c>
      <c r="T184" s="143">
        <f t="shared" si="29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4" t="s">
        <v>179</v>
      </c>
      <c r="AT184" s="144" t="s">
        <v>113</v>
      </c>
      <c r="AU184" s="144" t="s">
        <v>118</v>
      </c>
      <c r="AY184" s="14" t="s">
        <v>111</v>
      </c>
      <c r="BE184" s="145">
        <f t="shared" si="30"/>
        <v>0</v>
      </c>
      <c r="BF184" s="145">
        <f t="shared" si="31"/>
        <v>0</v>
      </c>
      <c r="BG184" s="145">
        <f t="shared" si="32"/>
        <v>0</v>
      </c>
      <c r="BH184" s="145">
        <f t="shared" si="33"/>
        <v>0</v>
      </c>
      <c r="BI184" s="145">
        <f t="shared" si="34"/>
        <v>0</v>
      </c>
      <c r="BJ184" s="14" t="s">
        <v>118</v>
      </c>
      <c r="BK184" s="146">
        <f t="shared" si="35"/>
        <v>0</v>
      </c>
      <c r="BL184" s="14" t="s">
        <v>179</v>
      </c>
      <c r="BM184" s="144" t="s">
        <v>324</v>
      </c>
    </row>
    <row r="185" spans="1:65" s="12" customFormat="1" ht="22.9" customHeight="1">
      <c r="B185" s="121"/>
      <c r="D185" s="122" t="s">
        <v>70</v>
      </c>
      <c r="E185" s="131" t="s">
        <v>325</v>
      </c>
      <c r="F185" s="131" t="s">
        <v>326</v>
      </c>
      <c r="J185" s="132"/>
      <c r="L185" s="121"/>
      <c r="M185" s="125"/>
      <c r="N185" s="126"/>
      <c r="O185" s="126"/>
      <c r="P185" s="127">
        <f>SUM(P186:P188)</f>
        <v>135.62391600000001</v>
      </c>
      <c r="Q185" s="126"/>
      <c r="R185" s="127">
        <f>SUM(R186:R188)</f>
        <v>3.5575199999999998</v>
      </c>
      <c r="S185" s="126"/>
      <c r="T185" s="128">
        <f>SUM(T186:T188)</f>
        <v>0</v>
      </c>
      <c r="AR185" s="122" t="s">
        <v>118</v>
      </c>
      <c r="AT185" s="129" t="s">
        <v>70</v>
      </c>
      <c r="AU185" s="129" t="s">
        <v>76</v>
      </c>
      <c r="AY185" s="122" t="s">
        <v>111</v>
      </c>
      <c r="BK185" s="130">
        <f>SUM(BK186:BK188)</f>
        <v>0</v>
      </c>
    </row>
    <row r="186" spans="1:65" s="2" customFormat="1" ht="24" customHeight="1">
      <c r="A186" s="26"/>
      <c r="B186" s="133"/>
      <c r="C186" s="134" t="s">
        <v>327</v>
      </c>
      <c r="D186" s="134" t="s">
        <v>113</v>
      </c>
      <c r="E186" s="135" t="s">
        <v>328</v>
      </c>
      <c r="F186" s="136" t="s">
        <v>329</v>
      </c>
      <c r="G186" s="137" t="s">
        <v>152</v>
      </c>
      <c r="H186" s="138">
        <v>162</v>
      </c>
      <c r="I186" s="138"/>
      <c r="J186" s="138"/>
      <c r="K186" s="139"/>
      <c r="L186" s="27"/>
      <c r="M186" s="140" t="s">
        <v>1</v>
      </c>
      <c r="N186" s="141" t="s">
        <v>37</v>
      </c>
      <c r="O186" s="142">
        <v>0.80200000000000005</v>
      </c>
      <c r="P186" s="142">
        <f>O186*H186</f>
        <v>129.92400000000001</v>
      </c>
      <c r="Q186" s="142">
        <v>3.2699999999999999E-3</v>
      </c>
      <c r="R186" s="142">
        <f>Q186*H186</f>
        <v>0.52973999999999999</v>
      </c>
      <c r="S186" s="142">
        <v>0</v>
      </c>
      <c r="T186" s="143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4" t="s">
        <v>179</v>
      </c>
      <c r="AT186" s="144" t="s">
        <v>113</v>
      </c>
      <c r="AU186" s="144" t="s">
        <v>118</v>
      </c>
      <c r="AY186" s="14" t="s">
        <v>111</v>
      </c>
      <c r="BE186" s="145">
        <f>IF(N186="základná",J186,0)</f>
        <v>0</v>
      </c>
      <c r="BF186" s="145">
        <f>IF(N186="znížená",J186,0)</f>
        <v>0</v>
      </c>
      <c r="BG186" s="145">
        <f>IF(N186="zákl. prenesená",J186,0)</f>
        <v>0</v>
      </c>
      <c r="BH186" s="145">
        <f>IF(N186="zníž. prenesená",J186,0)</f>
        <v>0</v>
      </c>
      <c r="BI186" s="145">
        <f>IF(N186="nulová",J186,0)</f>
        <v>0</v>
      </c>
      <c r="BJ186" s="14" t="s">
        <v>118</v>
      </c>
      <c r="BK186" s="146">
        <f>ROUND(I186*H186,3)</f>
        <v>0</v>
      </c>
      <c r="BL186" s="14" t="s">
        <v>179</v>
      </c>
      <c r="BM186" s="144" t="s">
        <v>330</v>
      </c>
    </row>
    <row r="187" spans="1:65" s="2" customFormat="1" ht="16.5" customHeight="1">
      <c r="A187" s="26"/>
      <c r="B187" s="133"/>
      <c r="C187" s="147" t="s">
        <v>331</v>
      </c>
      <c r="D187" s="147" t="s">
        <v>124</v>
      </c>
      <c r="E187" s="148" t="s">
        <v>332</v>
      </c>
      <c r="F187" s="149" t="s">
        <v>333</v>
      </c>
      <c r="G187" s="150" t="s">
        <v>152</v>
      </c>
      <c r="H187" s="151">
        <v>170.1</v>
      </c>
      <c r="I187" s="151"/>
      <c r="J187" s="151"/>
      <c r="K187" s="152"/>
      <c r="L187" s="153"/>
      <c r="M187" s="154" t="s">
        <v>1</v>
      </c>
      <c r="N187" s="155" t="s">
        <v>37</v>
      </c>
      <c r="O187" s="142">
        <v>0</v>
      </c>
      <c r="P187" s="142">
        <f>O187*H187</f>
        <v>0</v>
      </c>
      <c r="Q187" s="142">
        <v>1.78E-2</v>
      </c>
      <c r="R187" s="142">
        <f>Q187*H187</f>
        <v>3.0277799999999999</v>
      </c>
      <c r="S187" s="142">
        <v>0</v>
      </c>
      <c r="T187" s="143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4" t="s">
        <v>249</v>
      </c>
      <c r="AT187" s="144" t="s">
        <v>124</v>
      </c>
      <c r="AU187" s="144" t="s">
        <v>118</v>
      </c>
      <c r="AY187" s="14" t="s">
        <v>111</v>
      </c>
      <c r="BE187" s="145">
        <f>IF(N187="základná",J187,0)</f>
        <v>0</v>
      </c>
      <c r="BF187" s="145">
        <f>IF(N187="znížená",J187,0)</f>
        <v>0</v>
      </c>
      <c r="BG187" s="145">
        <f>IF(N187="zákl. prenesená",J187,0)</f>
        <v>0</v>
      </c>
      <c r="BH187" s="145">
        <f>IF(N187="zníž. prenesená",J187,0)</f>
        <v>0</v>
      </c>
      <c r="BI187" s="145">
        <f>IF(N187="nulová",J187,0)</f>
        <v>0</v>
      </c>
      <c r="BJ187" s="14" t="s">
        <v>118</v>
      </c>
      <c r="BK187" s="146">
        <f>ROUND(I187*H187,3)</f>
        <v>0</v>
      </c>
      <c r="BL187" s="14" t="s">
        <v>179</v>
      </c>
      <c r="BM187" s="144" t="s">
        <v>334</v>
      </c>
    </row>
    <row r="188" spans="1:65" s="2" customFormat="1" ht="24" customHeight="1">
      <c r="A188" s="26"/>
      <c r="B188" s="133"/>
      <c r="C188" s="134" t="s">
        <v>335</v>
      </c>
      <c r="D188" s="134" t="s">
        <v>113</v>
      </c>
      <c r="E188" s="135" t="s">
        <v>336</v>
      </c>
      <c r="F188" s="136" t="s">
        <v>337</v>
      </c>
      <c r="G188" s="137" t="s">
        <v>231</v>
      </c>
      <c r="H188" s="138">
        <v>3.5579999999999998</v>
      </c>
      <c r="I188" s="138"/>
      <c r="J188" s="138"/>
      <c r="K188" s="139"/>
      <c r="L188" s="27"/>
      <c r="M188" s="140" t="s">
        <v>1</v>
      </c>
      <c r="N188" s="141" t="s">
        <v>37</v>
      </c>
      <c r="O188" s="142">
        <v>1.6020000000000001</v>
      </c>
      <c r="P188" s="142">
        <f>O188*H188</f>
        <v>5.699916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4" t="s">
        <v>179</v>
      </c>
      <c r="AT188" s="144" t="s">
        <v>113</v>
      </c>
      <c r="AU188" s="144" t="s">
        <v>118</v>
      </c>
      <c r="AY188" s="14" t="s">
        <v>111</v>
      </c>
      <c r="BE188" s="145">
        <f>IF(N188="základná",J188,0)</f>
        <v>0</v>
      </c>
      <c r="BF188" s="145">
        <f>IF(N188="znížená",J188,0)</f>
        <v>0</v>
      </c>
      <c r="BG188" s="145">
        <f>IF(N188="zákl. prenesená",J188,0)</f>
        <v>0</v>
      </c>
      <c r="BH188" s="145">
        <f>IF(N188="zníž. prenesená",J188,0)</f>
        <v>0</v>
      </c>
      <c r="BI188" s="145">
        <f>IF(N188="nulová",J188,0)</f>
        <v>0</v>
      </c>
      <c r="BJ188" s="14" t="s">
        <v>118</v>
      </c>
      <c r="BK188" s="146">
        <f>ROUND(I188*H188,3)</f>
        <v>0</v>
      </c>
      <c r="BL188" s="14" t="s">
        <v>179</v>
      </c>
      <c r="BM188" s="144" t="s">
        <v>338</v>
      </c>
    </row>
    <row r="189" spans="1:65" s="12" customFormat="1" ht="22.9" customHeight="1">
      <c r="B189" s="121"/>
      <c r="D189" s="122" t="s">
        <v>70</v>
      </c>
      <c r="E189" s="131" t="s">
        <v>339</v>
      </c>
      <c r="F189" s="131" t="s">
        <v>340</v>
      </c>
      <c r="J189" s="132"/>
      <c r="L189" s="121"/>
      <c r="M189" s="125"/>
      <c r="N189" s="126"/>
      <c r="O189" s="126"/>
      <c r="P189" s="127">
        <f>SUM(P190:P196)</f>
        <v>22.952251</v>
      </c>
      <c r="Q189" s="126"/>
      <c r="R189" s="127">
        <f>SUM(R190:R196)</f>
        <v>0.11528607999999999</v>
      </c>
      <c r="S189" s="126"/>
      <c r="T189" s="128">
        <f>SUM(T190:T196)</f>
        <v>0</v>
      </c>
      <c r="AR189" s="122" t="s">
        <v>118</v>
      </c>
      <c r="AT189" s="129" t="s">
        <v>70</v>
      </c>
      <c r="AU189" s="129" t="s">
        <v>76</v>
      </c>
      <c r="AY189" s="122" t="s">
        <v>111</v>
      </c>
      <c r="BK189" s="130">
        <f>SUM(BK190:BK196)</f>
        <v>0</v>
      </c>
    </row>
    <row r="190" spans="1:65" s="2" customFormat="1" ht="24" customHeight="1">
      <c r="A190" s="26"/>
      <c r="B190" s="133"/>
      <c r="C190" s="134" t="s">
        <v>341</v>
      </c>
      <c r="D190" s="134" t="s">
        <v>113</v>
      </c>
      <c r="E190" s="135" t="s">
        <v>342</v>
      </c>
      <c r="F190" s="136" t="s">
        <v>343</v>
      </c>
      <c r="G190" s="137" t="s">
        <v>173</v>
      </c>
      <c r="H190" s="138">
        <v>90</v>
      </c>
      <c r="I190" s="138"/>
      <c r="J190" s="138"/>
      <c r="K190" s="139"/>
      <c r="L190" s="27"/>
      <c r="M190" s="140" t="s">
        <v>1</v>
      </c>
      <c r="N190" s="141" t="s">
        <v>37</v>
      </c>
      <c r="O190" s="142">
        <v>0.17513000000000001</v>
      </c>
      <c r="P190" s="142">
        <f t="shared" ref="P190:P196" si="36">O190*H190</f>
        <v>15.761700000000001</v>
      </c>
      <c r="Q190" s="142">
        <v>2.0000000000000002E-5</v>
      </c>
      <c r="R190" s="142">
        <f t="shared" ref="R190:R196" si="37">Q190*H190</f>
        <v>1.8000000000000002E-3</v>
      </c>
      <c r="S190" s="142">
        <v>0</v>
      </c>
      <c r="T190" s="143">
        <f t="shared" ref="T190:T196" si="38"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4" t="s">
        <v>179</v>
      </c>
      <c r="AT190" s="144" t="s">
        <v>113</v>
      </c>
      <c r="AU190" s="144" t="s">
        <v>118</v>
      </c>
      <c r="AY190" s="14" t="s">
        <v>111</v>
      </c>
      <c r="BE190" s="145">
        <f t="shared" ref="BE190:BE196" si="39">IF(N190="základná",J190,0)</f>
        <v>0</v>
      </c>
      <c r="BF190" s="145">
        <f t="shared" ref="BF190:BF196" si="40">IF(N190="znížená",J190,0)</f>
        <v>0</v>
      </c>
      <c r="BG190" s="145">
        <f t="shared" ref="BG190:BG196" si="41">IF(N190="zákl. prenesená",J190,0)</f>
        <v>0</v>
      </c>
      <c r="BH190" s="145">
        <f t="shared" ref="BH190:BH196" si="42">IF(N190="zníž. prenesená",J190,0)</f>
        <v>0</v>
      </c>
      <c r="BI190" s="145">
        <f t="shared" ref="BI190:BI196" si="43">IF(N190="nulová",J190,0)</f>
        <v>0</v>
      </c>
      <c r="BJ190" s="14" t="s">
        <v>118</v>
      </c>
      <c r="BK190" s="146">
        <f t="shared" ref="BK190:BK196" si="44">ROUND(I190*H190,3)</f>
        <v>0</v>
      </c>
      <c r="BL190" s="14" t="s">
        <v>179</v>
      </c>
      <c r="BM190" s="144" t="s">
        <v>344</v>
      </c>
    </row>
    <row r="191" spans="1:65" s="2" customFormat="1" ht="24" customHeight="1">
      <c r="A191" s="26"/>
      <c r="B191" s="133"/>
      <c r="C191" s="147" t="s">
        <v>345</v>
      </c>
      <c r="D191" s="147" t="s">
        <v>124</v>
      </c>
      <c r="E191" s="148" t="s">
        <v>346</v>
      </c>
      <c r="F191" s="149" t="s">
        <v>347</v>
      </c>
      <c r="G191" s="150" t="s">
        <v>173</v>
      </c>
      <c r="H191" s="151">
        <v>100</v>
      </c>
      <c r="I191" s="151"/>
      <c r="J191" s="151"/>
      <c r="K191" s="152"/>
      <c r="L191" s="153"/>
      <c r="M191" s="154" t="s">
        <v>1</v>
      </c>
      <c r="N191" s="155" t="s">
        <v>37</v>
      </c>
      <c r="O191" s="142">
        <v>0</v>
      </c>
      <c r="P191" s="142">
        <f t="shared" si="36"/>
        <v>0</v>
      </c>
      <c r="Q191" s="142">
        <v>6.9999999999999999E-4</v>
      </c>
      <c r="R191" s="142">
        <f t="shared" si="37"/>
        <v>6.9999999999999993E-2</v>
      </c>
      <c r="S191" s="142">
        <v>0</v>
      </c>
      <c r="T191" s="143">
        <f t="shared" si="38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4" t="s">
        <v>249</v>
      </c>
      <c r="AT191" s="144" t="s">
        <v>124</v>
      </c>
      <c r="AU191" s="144" t="s">
        <v>118</v>
      </c>
      <c r="AY191" s="14" t="s">
        <v>111</v>
      </c>
      <c r="BE191" s="145">
        <f t="shared" si="39"/>
        <v>0</v>
      </c>
      <c r="BF191" s="145">
        <f t="shared" si="40"/>
        <v>0</v>
      </c>
      <c r="BG191" s="145">
        <f t="shared" si="41"/>
        <v>0</v>
      </c>
      <c r="BH191" s="145">
        <f t="shared" si="42"/>
        <v>0</v>
      </c>
      <c r="BI191" s="145">
        <f t="shared" si="43"/>
        <v>0</v>
      </c>
      <c r="BJ191" s="14" t="s">
        <v>118</v>
      </c>
      <c r="BK191" s="146">
        <f t="shared" si="44"/>
        <v>0</v>
      </c>
      <c r="BL191" s="14" t="s">
        <v>179</v>
      </c>
      <c r="BM191" s="144" t="s">
        <v>348</v>
      </c>
    </row>
    <row r="192" spans="1:65" s="2" customFormat="1" ht="16.5" customHeight="1">
      <c r="A192" s="26"/>
      <c r="B192" s="133"/>
      <c r="C192" s="147" t="s">
        <v>349</v>
      </c>
      <c r="D192" s="147" t="s">
        <v>124</v>
      </c>
      <c r="E192" s="148" t="s">
        <v>350</v>
      </c>
      <c r="F192" s="149" t="s">
        <v>351</v>
      </c>
      <c r="G192" s="150" t="s">
        <v>116</v>
      </c>
      <c r="H192" s="151">
        <v>30</v>
      </c>
      <c r="I192" s="151"/>
      <c r="J192" s="151"/>
      <c r="K192" s="152"/>
      <c r="L192" s="153"/>
      <c r="M192" s="154" t="s">
        <v>1</v>
      </c>
      <c r="N192" s="155" t="s">
        <v>37</v>
      </c>
      <c r="O192" s="142">
        <v>0</v>
      </c>
      <c r="P192" s="142">
        <f t="shared" si="36"/>
        <v>0</v>
      </c>
      <c r="Q192" s="142">
        <v>1E-4</v>
      </c>
      <c r="R192" s="142">
        <f t="shared" si="37"/>
        <v>3.0000000000000001E-3</v>
      </c>
      <c r="S192" s="142">
        <v>0</v>
      </c>
      <c r="T192" s="143">
        <f t="shared" si="38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4" t="s">
        <v>249</v>
      </c>
      <c r="AT192" s="144" t="s">
        <v>124</v>
      </c>
      <c r="AU192" s="144" t="s">
        <v>118</v>
      </c>
      <c r="AY192" s="14" t="s">
        <v>111</v>
      </c>
      <c r="BE192" s="145">
        <f t="shared" si="39"/>
        <v>0</v>
      </c>
      <c r="BF192" s="145">
        <f t="shared" si="40"/>
        <v>0</v>
      </c>
      <c r="BG192" s="145">
        <f t="shared" si="41"/>
        <v>0</v>
      </c>
      <c r="BH192" s="145">
        <f t="shared" si="42"/>
        <v>0</v>
      </c>
      <c r="BI192" s="145">
        <f t="shared" si="43"/>
        <v>0</v>
      </c>
      <c r="BJ192" s="14" t="s">
        <v>118</v>
      </c>
      <c r="BK192" s="146">
        <f t="shared" si="44"/>
        <v>0</v>
      </c>
      <c r="BL192" s="14" t="s">
        <v>179</v>
      </c>
      <c r="BM192" s="144" t="s">
        <v>352</v>
      </c>
    </row>
    <row r="193" spans="1:65" s="2" customFormat="1" ht="16.5" customHeight="1">
      <c r="A193" s="26"/>
      <c r="B193" s="133"/>
      <c r="C193" s="147" t="s">
        <v>353</v>
      </c>
      <c r="D193" s="147" t="s">
        <v>124</v>
      </c>
      <c r="E193" s="148" t="s">
        <v>354</v>
      </c>
      <c r="F193" s="149" t="s">
        <v>355</v>
      </c>
      <c r="G193" s="150" t="s">
        <v>116</v>
      </c>
      <c r="H193" s="151">
        <v>25</v>
      </c>
      <c r="I193" s="151"/>
      <c r="J193" s="151"/>
      <c r="K193" s="152"/>
      <c r="L193" s="153"/>
      <c r="M193" s="154" t="s">
        <v>1</v>
      </c>
      <c r="N193" s="155" t="s">
        <v>37</v>
      </c>
      <c r="O193" s="142">
        <v>0</v>
      </c>
      <c r="P193" s="142">
        <f t="shared" si="36"/>
        <v>0</v>
      </c>
      <c r="Q193" s="142">
        <v>1E-4</v>
      </c>
      <c r="R193" s="142">
        <f t="shared" si="37"/>
        <v>2.5000000000000001E-3</v>
      </c>
      <c r="S193" s="142">
        <v>0</v>
      </c>
      <c r="T193" s="143">
        <f t="shared" si="38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4" t="s">
        <v>249</v>
      </c>
      <c r="AT193" s="144" t="s">
        <v>124</v>
      </c>
      <c r="AU193" s="144" t="s">
        <v>118</v>
      </c>
      <c r="AY193" s="14" t="s">
        <v>111</v>
      </c>
      <c r="BE193" s="145">
        <f t="shared" si="39"/>
        <v>0</v>
      </c>
      <c r="BF193" s="145">
        <f t="shared" si="40"/>
        <v>0</v>
      </c>
      <c r="BG193" s="145">
        <f t="shared" si="41"/>
        <v>0</v>
      </c>
      <c r="BH193" s="145">
        <f t="shared" si="42"/>
        <v>0</v>
      </c>
      <c r="BI193" s="145">
        <f t="shared" si="43"/>
        <v>0</v>
      </c>
      <c r="BJ193" s="14" t="s">
        <v>118</v>
      </c>
      <c r="BK193" s="146">
        <f t="shared" si="44"/>
        <v>0</v>
      </c>
      <c r="BL193" s="14" t="s">
        <v>179</v>
      </c>
      <c r="BM193" s="144" t="s">
        <v>356</v>
      </c>
    </row>
    <row r="194" spans="1:65" s="2" customFormat="1" ht="16.5" customHeight="1">
      <c r="A194" s="26"/>
      <c r="B194" s="133"/>
      <c r="C194" s="134" t="s">
        <v>357</v>
      </c>
      <c r="D194" s="134" t="s">
        <v>113</v>
      </c>
      <c r="E194" s="135" t="s">
        <v>358</v>
      </c>
      <c r="F194" s="136" t="s">
        <v>359</v>
      </c>
      <c r="G194" s="137" t="s">
        <v>152</v>
      </c>
      <c r="H194" s="138">
        <v>22.6</v>
      </c>
      <c r="I194" s="138"/>
      <c r="J194" s="138"/>
      <c r="K194" s="139"/>
      <c r="L194" s="27"/>
      <c r="M194" s="140" t="s">
        <v>1</v>
      </c>
      <c r="N194" s="141" t="s">
        <v>37</v>
      </c>
      <c r="O194" s="142">
        <v>0.30660999999999999</v>
      </c>
      <c r="P194" s="142">
        <f t="shared" si="36"/>
        <v>6.929386</v>
      </c>
      <c r="Q194" s="142">
        <v>1.3999999999999999E-4</v>
      </c>
      <c r="R194" s="142">
        <f t="shared" si="37"/>
        <v>3.1639999999999997E-3</v>
      </c>
      <c r="S194" s="142">
        <v>0</v>
      </c>
      <c r="T194" s="143">
        <f t="shared" si="38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4" t="s">
        <v>179</v>
      </c>
      <c r="AT194" s="144" t="s">
        <v>113</v>
      </c>
      <c r="AU194" s="144" t="s">
        <v>118</v>
      </c>
      <c r="AY194" s="14" t="s">
        <v>111</v>
      </c>
      <c r="BE194" s="145">
        <f t="shared" si="39"/>
        <v>0</v>
      </c>
      <c r="BF194" s="145">
        <f t="shared" si="40"/>
        <v>0</v>
      </c>
      <c r="BG194" s="145">
        <f t="shared" si="41"/>
        <v>0</v>
      </c>
      <c r="BH194" s="145">
        <f t="shared" si="42"/>
        <v>0</v>
      </c>
      <c r="BI194" s="145">
        <f t="shared" si="43"/>
        <v>0</v>
      </c>
      <c r="BJ194" s="14" t="s">
        <v>118</v>
      </c>
      <c r="BK194" s="146">
        <f t="shared" si="44"/>
        <v>0</v>
      </c>
      <c r="BL194" s="14" t="s">
        <v>179</v>
      </c>
      <c r="BM194" s="144" t="s">
        <v>360</v>
      </c>
    </row>
    <row r="195" spans="1:65" s="2" customFormat="1" ht="16.5" customHeight="1">
      <c r="A195" s="26"/>
      <c r="B195" s="133"/>
      <c r="C195" s="147" t="s">
        <v>361</v>
      </c>
      <c r="D195" s="147" t="s">
        <v>124</v>
      </c>
      <c r="E195" s="148" t="s">
        <v>362</v>
      </c>
      <c r="F195" s="149" t="s">
        <v>363</v>
      </c>
      <c r="G195" s="150" t="s">
        <v>152</v>
      </c>
      <c r="H195" s="151">
        <v>24.181999999999999</v>
      </c>
      <c r="I195" s="151"/>
      <c r="J195" s="151"/>
      <c r="K195" s="152"/>
      <c r="L195" s="153"/>
      <c r="M195" s="154" t="s">
        <v>1</v>
      </c>
      <c r="N195" s="155" t="s">
        <v>37</v>
      </c>
      <c r="O195" s="142">
        <v>0</v>
      </c>
      <c r="P195" s="142">
        <f t="shared" si="36"/>
        <v>0</v>
      </c>
      <c r="Q195" s="142">
        <v>1.4400000000000001E-3</v>
      </c>
      <c r="R195" s="142">
        <f t="shared" si="37"/>
        <v>3.4822079999999998E-2</v>
      </c>
      <c r="S195" s="142">
        <v>0</v>
      </c>
      <c r="T195" s="143">
        <f t="shared" si="38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4" t="s">
        <v>249</v>
      </c>
      <c r="AT195" s="144" t="s">
        <v>124</v>
      </c>
      <c r="AU195" s="144" t="s">
        <v>118</v>
      </c>
      <c r="AY195" s="14" t="s">
        <v>111</v>
      </c>
      <c r="BE195" s="145">
        <f t="shared" si="39"/>
        <v>0</v>
      </c>
      <c r="BF195" s="145">
        <f t="shared" si="40"/>
        <v>0</v>
      </c>
      <c r="BG195" s="145">
        <f t="shared" si="41"/>
        <v>0</v>
      </c>
      <c r="BH195" s="145">
        <f t="shared" si="42"/>
        <v>0</v>
      </c>
      <c r="BI195" s="145">
        <f t="shared" si="43"/>
        <v>0</v>
      </c>
      <c r="BJ195" s="14" t="s">
        <v>118</v>
      </c>
      <c r="BK195" s="146">
        <f t="shared" si="44"/>
        <v>0</v>
      </c>
      <c r="BL195" s="14" t="s">
        <v>179</v>
      </c>
      <c r="BM195" s="144" t="s">
        <v>364</v>
      </c>
    </row>
    <row r="196" spans="1:65" s="2" customFormat="1" ht="24" customHeight="1">
      <c r="A196" s="26"/>
      <c r="B196" s="133"/>
      <c r="C196" s="134" t="s">
        <v>365</v>
      </c>
      <c r="D196" s="134" t="s">
        <v>113</v>
      </c>
      <c r="E196" s="135" t="s">
        <v>366</v>
      </c>
      <c r="F196" s="136" t="s">
        <v>367</v>
      </c>
      <c r="G196" s="137" t="s">
        <v>231</v>
      </c>
      <c r="H196" s="138">
        <v>0.115</v>
      </c>
      <c r="I196" s="138"/>
      <c r="J196" s="138"/>
      <c r="K196" s="139"/>
      <c r="L196" s="27"/>
      <c r="M196" s="140" t="s">
        <v>1</v>
      </c>
      <c r="N196" s="141" t="s">
        <v>37</v>
      </c>
      <c r="O196" s="142">
        <v>2.2709999999999999</v>
      </c>
      <c r="P196" s="142">
        <f t="shared" si="36"/>
        <v>0.26116499999999998</v>
      </c>
      <c r="Q196" s="142">
        <v>0</v>
      </c>
      <c r="R196" s="142">
        <f t="shared" si="37"/>
        <v>0</v>
      </c>
      <c r="S196" s="142">
        <v>0</v>
      </c>
      <c r="T196" s="143">
        <f t="shared" si="38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4" t="s">
        <v>179</v>
      </c>
      <c r="AT196" s="144" t="s">
        <v>113</v>
      </c>
      <c r="AU196" s="144" t="s">
        <v>118</v>
      </c>
      <c r="AY196" s="14" t="s">
        <v>111</v>
      </c>
      <c r="BE196" s="145">
        <f t="shared" si="39"/>
        <v>0</v>
      </c>
      <c r="BF196" s="145">
        <f t="shared" si="40"/>
        <v>0</v>
      </c>
      <c r="BG196" s="145">
        <f t="shared" si="41"/>
        <v>0</v>
      </c>
      <c r="BH196" s="145">
        <f t="shared" si="42"/>
        <v>0</v>
      </c>
      <c r="BI196" s="145">
        <f t="shared" si="43"/>
        <v>0</v>
      </c>
      <c r="BJ196" s="14" t="s">
        <v>118</v>
      </c>
      <c r="BK196" s="146">
        <f t="shared" si="44"/>
        <v>0</v>
      </c>
      <c r="BL196" s="14" t="s">
        <v>179</v>
      </c>
      <c r="BM196" s="144" t="s">
        <v>368</v>
      </c>
    </row>
    <row r="197" spans="1:65" s="12" customFormat="1" ht="22.9" customHeight="1">
      <c r="B197" s="121"/>
      <c r="D197" s="122" t="s">
        <v>70</v>
      </c>
      <c r="E197" s="131" t="s">
        <v>369</v>
      </c>
      <c r="F197" s="131" t="s">
        <v>370</v>
      </c>
      <c r="J197" s="132"/>
      <c r="L197" s="121"/>
      <c r="M197" s="125"/>
      <c r="N197" s="126"/>
      <c r="O197" s="126"/>
      <c r="P197" s="127">
        <f>P198</f>
        <v>6.0949999999999998</v>
      </c>
      <c r="Q197" s="126"/>
      <c r="R197" s="127">
        <f>R198</f>
        <v>3.7949999999999998E-2</v>
      </c>
      <c r="S197" s="126"/>
      <c r="T197" s="128">
        <f>T198</f>
        <v>0</v>
      </c>
      <c r="AR197" s="122" t="s">
        <v>118</v>
      </c>
      <c r="AT197" s="129" t="s">
        <v>70</v>
      </c>
      <c r="AU197" s="129" t="s">
        <v>76</v>
      </c>
      <c r="AY197" s="122" t="s">
        <v>111</v>
      </c>
      <c r="BK197" s="130">
        <f>BK198</f>
        <v>0</v>
      </c>
    </row>
    <row r="198" spans="1:65" s="2" customFormat="1" ht="24" customHeight="1">
      <c r="A198" s="26"/>
      <c r="B198" s="133"/>
      <c r="C198" s="134" t="s">
        <v>371</v>
      </c>
      <c r="D198" s="134" t="s">
        <v>113</v>
      </c>
      <c r="E198" s="135" t="s">
        <v>372</v>
      </c>
      <c r="F198" s="136" t="s">
        <v>373</v>
      </c>
      <c r="G198" s="137" t="s">
        <v>152</v>
      </c>
      <c r="H198" s="138">
        <v>115</v>
      </c>
      <c r="I198" s="138"/>
      <c r="J198" s="138"/>
      <c r="K198" s="139"/>
      <c r="L198" s="27"/>
      <c r="M198" s="156" t="s">
        <v>1</v>
      </c>
      <c r="N198" s="157" t="s">
        <v>37</v>
      </c>
      <c r="O198" s="158">
        <v>5.2999999999999999E-2</v>
      </c>
      <c r="P198" s="158">
        <f>O198*H198</f>
        <v>6.0949999999999998</v>
      </c>
      <c r="Q198" s="158">
        <v>3.3E-4</v>
      </c>
      <c r="R198" s="158">
        <f>Q198*H198</f>
        <v>3.7949999999999998E-2</v>
      </c>
      <c r="S198" s="158">
        <v>0</v>
      </c>
      <c r="T198" s="159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4" t="s">
        <v>179</v>
      </c>
      <c r="AT198" s="144" t="s">
        <v>113</v>
      </c>
      <c r="AU198" s="144" t="s">
        <v>118</v>
      </c>
      <c r="AY198" s="14" t="s">
        <v>111</v>
      </c>
      <c r="BE198" s="145">
        <f>IF(N198="základná",J198,0)</f>
        <v>0</v>
      </c>
      <c r="BF198" s="145">
        <f>IF(N198="znížená",J198,0)</f>
        <v>0</v>
      </c>
      <c r="BG198" s="145">
        <f>IF(N198="zákl. prenesená",J198,0)</f>
        <v>0</v>
      </c>
      <c r="BH198" s="145">
        <f>IF(N198="zníž. prenesená",J198,0)</f>
        <v>0</v>
      </c>
      <c r="BI198" s="145">
        <f>IF(N198="nulová",J198,0)</f>
        <v>0</v>
      </c>
      <c r="BJ198" s="14" t="s">
        <v>118</v>
      </c>
      <c r="BK198" s="146">
        <f>ROUND(I198*H198,3)</f>
        <v>0</v>
      </c>
      <c r="BL198" s="14" t="s">
        <v>179</v>
      </c>
      <c r="BM198" s="144" t="s">
        <v>374</v>
      </c>
    </row>
    <row r="199" spans="1:65" s="2" customFormat="1" ht="6.95" customHeight="1">
      <c r="A199" s="26"/>
      <c r="B199" s="41"/>
      <c r="C199" s="42"/>
      <c r="D199" s="42"/>
      <c r="E199" s="42"/>
      <c r="F199" s="42"/>
      <c r="G199" s="42"/>
      <c r="H199" s="42"/>
      <c r="I199" s="42"/>
      <c r="J199" s="42"/>
      <c r="K199" s="42"/>
      <c r="L199" s="27"/>
      <c r="M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</row>
  </sheetData>
  <autoFilter ref="C124:K198"/>
  <mergeCells count="6">
    <mergeCell ref="E117:H117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K2-2020-01 - Rekonštrukci...</vt:lpstr>
      <vt:lpstr>'K2-2020-01 - Rekonštrukci...'!Názvy_tlače</vt:lpstr>
      <vt:lpstr>'Rekapitulácia stavby'!Názvy_tlače</vt:lpstr>
      <vt:lpstr>'K2-2020-01 - Rekonštrukci...'!Oblasť_tlače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Fabry</dc:creator>
  <cp:lastModifiedBy>OCU</cp:lastModifiedBy>
  <dcterms:created xsi:type="dcterms:W3CDTF">2020-01-30T13:38:26Z</dcterms:created>
  <dcterms:modified xsi:type="dcterms:W3CDTF">2021-03-12T11:27:23Z</dcterms:modified>
</cp:coreProperties>
</file>